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70" windowWidth="9570" windowHeight="241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<sst xmlns="http://schemas.openxmlformats.org/spreadsheetml/2006/main" count="773" uniqueCount="462">
  <si>
    <t>with Solutions</t>
  </si>
  <si>
    <t>Short - circuit  Problems</t>
  </si>
  <si>
    <t>CHAPTER9</t>
  </si>
  <si>
    <t>Prob.No.</t>
  </si>
  <si>
    <t>Topic</t>
  </si>
  <si>
    <t>Short-circuit level of 4 alternators in parallel</t>
  </si>
  <si>
    <t>Prob.9.1</t>
  </si>
  <si>
    <t xml:space="preserve">reactance of 16 5 on its rating , are connected in parallel to a common busbar. Find the </t>
  </si>
  <si>
    <t>3-phase fault level at the outgoing feeder from the common busbar.</t>
  </si>
  <si>
    <t>Solution:</t>
  </si>
  <si>
    <t>Base kV</t>
  </si>
  <si>
    <t>Base MVA</t>
  </si>
  <si>
    <t>pu fault MVA from one alternator</t>
  </si>
  <si>
    <t>=1/X'pu</t>
  </si>
  <si>
    <t>X'pu</t>
  </si>
  <si>
    <t>pu(MVA)</t>
  </si>
  <si>
    <t>Fault MVA</t>
  </si>
  <si>
    <t>MVA</t>
  </si>
  <si>
    <t>number of alternators</t>
  </si>
  <si>
    <t>Total fault MVA</t>
  </si>
  <si>
    <t>Answer</t>
  </si>
  <si>
    <t>Top of page</t>
  </si>
  <si>
    <t>Four identical alternators ,each rated at 11 kV ,25 MVA, and each having a  sub-transient</t>
  </si>
  <si>
    <t>Fault current-single-phase fault on an alternator</t>
  </si>
  <si>
    <t>Prob.9.2</t>
  </si>
  <si>
    <t xml:space="preserve">A 3- phase 33 kV,37.5 MVA alternator is connected to a 33 kV overhead line which </t>
  </si>
  <si>
    <t>Base I</t>
  </si>
  <si>
    <t>kA</t>
  </si>
  <si>
    <t>Base X</t>
  </si>
  <si>
    <t>ohms</t>
  </si>
  <si>
    <t>X+</t>
  </si>
  <si>
    <t>X-</t>
  </si>
  <si>
    <t>Xo</t>
  </si>
  <si>
    <t>X+pu</t>
  </si>
  <si>
    <t>X-pu</t>
  </si>
  <si>
    <t>Xopu</t>
  </si>
  <si>
    <t>Total reactance of three sequence networks in series=</t>
  </si>
  <si>
    <t>reactances of the line are  6.3,6.3, and 12.6 ohms/conductor and those for the alternator are</t>
  </si>
  <si>
    <t xml:space="preserve">are .18, .12 and .1  pu respectively. Calculate the fault current in kA, and the phase </t>
  </si>
  <si>
    <t>pu</t>
  </si>
  <si>
    <t>Fault current= 3*I+=</t>
  </si>
  <si>
    <t>Voltages w.r.t earth at alternator terminals are calculated  using</t>
  </si>
  <si>
    <t>V+=E-I+*Z1</t>
  </si>
  <si>
    <t>V-=-I-*Z2</t>
  </si>
  <si>
    <t>E</t>
  </si>
  <si>
    <t>=E/Total reactance</t>
  </si>
  <si>
    <t>I+=I-=Io=</t>
  </si>
  <si>
    <t>Va</t>
  </si>
  <si>
    <t>=V+ +V- +Vo=</t>
  </si>
  <si>
    <t>kV</t>
  </si>
  <si>
    <t>Vb</t>
  </si>
  <si>
    <t>Re Vb</t>
  </si>
  <si>
    <t>=-.5V+ -.5V- +Vo</t>
  </si>
  <si>
    <t>Im Vb</t>
  </si>
  <si>
    <t>Vb mag</t>
  </si>
  <si>
    <t>Vb angle</t>
  </si>
  <si>
    <t>=.866(V+- V-)=</t>
  </si>
  <si>
    <t>Vc</t>
  </si>
  <si>
    <t>Re Vc</t>
  </si>
  <si>
    <t>ImVc</t>
  </si>
  <si>
    <t>=.866(-V++ V-)=</t>
  </si>
  <si>
    <t>Vc mag</t>
  </si>
  <si>
    <t>Vc angle</t>
  </si>
  <si>
    <t>deg</t>
  </si>
  <si>
    <t xml:space="preserve">develops an earth fault  at the remote end. The positive, negative and zero-sequence </t>
  </si>
  <si>
    <t xml:space="preserve"> voltages at the alternator terminals in kV. Assume the alternator star point is solidly earthed </t>
  </si>
  <si>
    <t xml:space="preserve">Alternator  sequence reactance's </t>
  </si>
  <si>
    <t>X + pu</t>
  </si>
  <si>
    <t>Vo = -IoZo</t>
  </si>
  <si>
    <t>Prob.9.3</t>
  </si>
  <si>
    <t>Calculate the fault level for a 3-phase symmetrical short-circuit on an 11 kV feeder</t>
  </si>
  <si>
    <t>in the following system</t>
  </si>
  <si>
    <t>F</t>
  </si>
  <si>
    <t>Remainder of Grid</t>
  </si>
  <si>
    <t>Grid infeed= 1500 MVA</t>
  </si>
  <si>
    <t>132 kV</t>
  </si>
  <si>
    <t>4 X 25 MVA,16%</t>
  </si>
  <si>
    <t>2 X 50 MVA,12.5 %</t>
  </si>
  <si>
    <t>11kV</t>
  </si>
  <si>
    <t>5.3 % on 25 MVA</t>
  </si>
  <si>
    <t>Generator reactance</t>
  </si>
  <si>
    <t>Transformer reactance</t>
  </si>
  <si>
    <t>Generator MVA</t>
  </si>
  <si>
    <t>Transformer MVA</t>
  </si>
  <si>
    <t>Reactor reactance</t>
  </si>
  <si>
    <t>Reactor MVA</t>
  </si>
  <si>
    <t xml:space="preserve">Grid infeed </t>
  </si>
  <si>
    <t>Mva</t>
  </si>
  <si>
    <t>Grid infeed on base MVA</t>
  </si>
  <si>
    <t>EI</t>
  </si>
  <si>
    <t>Grid voltage</t>
  </si>
  <si>
    <t>Grid voltamp</t>
  </si>
  <si>
    <t>on common base</t>
  </si>
  <si>
    <t>pu equivalent circuit</t>
  </si>
  <si>
    <t>j.64</t>
  </si>
  <si>
    <t>1 pu emf</t>
  </si>
  <si>
    <t>j.0667</t>
  </si>
  <si>
    <t>j.25</t>
  </si>
  <si>
    <t>j.212</t>
  </si>
  <si>
    <t>IF</t>
  </si>
  <si>
    <t>Reduce the circuit by combining two parallel branches and converting delta into star as</t>
  </si>
  <si>
    <t>follows:</t>
  </si>
  <si>
    <t>a</t>
  </si>
  <si>
    <t>b</t>
  </si>
  <si>
    <t>c</t>
  </si>
  <si>
    <t>d</t>
  </si>
  <si>
    <t>e</t>
  </si>
  <si>
    <t>Further reduction gives</t>
  </si>
  <si>
    <t>.117 pu</t>
  </si>
  <si>
    <t>100/.117</t>
  </si>
  <si>
    <t>Fault MVA=</t>
  </si>
  <si>
    <t>The circuit breaker will thus be rated at the next standard size 11kV,1000MVA</t>
  </si>
  <si>
    <t>Short-circuit level for a fault on an 11 kV feeder of a power system</t>
  </si>
  <si>
    <t>Grid source reactance (pu)=E/I = E*E/E*I</t>
  </si>
  <si>
    <t>Prob.9.4</t>
  </si>
  <si>
    <t xml:space="preserve">Fault current and the voltage at the healthy phase for a line-line fault at the remote end </t>
  </si>
  <si>
    <t>of a line connected to an alternator</t>
  </si>
  <si>
    <t>Fault current and the voltage at the healthy phase for a line-line fault</t>
  </si>
  <si>
    <t>at the remote end of a line connected to an alternator</t>
  </si>
  <si>
    <t xml:space="preserve">A 3- phase 33 kV 37.5 MVA alternator is connected to a 33 kV overhead line which </t>
  </si>
  <si>
    <t xml:space="preserve">develops a short-circuit between phases b and c at the remote end . The positive </t>
  </si>
  <si>
    <t>6.3 ohms each. Calculate the fault current , and the voltage of the healthy phase to earth</t>
  </si>
  <si>
    <t xml:space="preserve">at the fault point. </t>
  </si>
  <si>
    <t>and negative sequence reactances are 18 and 12 %  (on rating) while those for the line are</t>
  </si>
  <si>
    <t>Xg+</t>
  </si>
  <si>
    <t>Xg-</t>
  </si>
  <si>
    <t>Xl+</t>
  </si>
  <si>
    <t>Xl-</t>
  </si>
  <si>
    <t>X1</t>
  </si>
  <si>
    <t>Sequence network connections for a line to line fault</t>
  </si>
  <si>
    <t>Z1</t>
  </si>
  <si>
    <t>Z2</t>
  </si>
  <si>
    <t>f1</t>
  </si>
  <si>
    <t>f2</t>
  </si>
  <si>
    <t>Ia2</t>
  </si>
  <si>
    <t>Ia1</t>
  </si>
  <si>
    <t>Va1</t>
  </si>
  <si>
    <t>Va2</t>
  </si>
  <si>
    <t xml:space="preserve">E </t>
  </si>
  <si>
    <t>X2</t>
  </si>
  <si>
    <t>=E/(X1+X2)</t>
  </si>
  <si>
    <t>-j</t>
  </si>
  <si>
    <t>=-Ia1</t>
  </si>
  <si>
    <t>j</t>
  </si>
  <si>
    <t>Ib</t>
  </si>
  <si>
    <t>=a*a* Ia1+a*Ia2=(a*a-a)Ia1, where a= -.5-j.866,(a*a-a)=-j1.732</t>
  </si>
  <si>
    <t>Ib mag</t>
  </si>
  <si>
    <t>Ib angle</t>
  </si>
  <si>
    <t>At the point of fault (healthy phase -a),</t>
  </si>
  <si>
    <r>
      <t>=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-</t>
    </r>
    <r>
      <rPr>
        <b/>
        <sz val="10"/>
        <rFont val="Arial"/>
        <family val="2"/>
      </rPr>
      <t>Ia1</t>
    </r>
    <r>
      <rPr>
        <sz val="10"/>
        <rFont val="Arial"/>
        <family val="0"/>
      </rPr>
      <t>jX1</t>
    </r>
  </si>
  <si>
    <t>angle</t>
  </si>
  <si>
    <t>=Va1</t>
  </si>
  <si>
    <t>Vae</t>
  </si>
  <si>
    <t>=Va1+Va2=</t>
  </si>
  <si>
    <t>Fault MVA=1.59485*33=</t>
  </si>
  <si>
    <t>Total positive sequence reactance = Xg+ +Xl+</t>
  </si>
  <si>
    <t>Total negative sequence reactance = Xg- + Xl-</t>
  </si>
  <si>
    <t>To find fault currents in the machines  for a 3-phase fault  at the alternator terminals</t>
  </si>
  <si>
    <t>Prob.9.5</t>
  </si>
  <si>
    <t xml:space="preserve">transmission line of reactance .05 pu at 100 MVA. The load at a particular time is equivalent </t>
  </si>
  <si>
    <t>to a 50 MVA synchronous motor with .2 pu transient reactance which is taking 40 MW</t>
  </si>
  <si>
    <t>at .8 pf leading with a terminal voltage of 21.9 kV.</t>
  </si>
  <si>
    <t>If a 3-ophase short-circuit occurs at the alternator terminals, calculate the current in each</t>
  </si>
  <si>
    <t xml:space="preserve"> MVAb</t>
  </si>
  <si>
    <t>kVb</t>
  </si>
  <si>
    <t>base value</t>
  </si>
  <si>
    <t>A</t>
  </si>
  <si>
    <t>Pm</t>
  </si>
  <si>
    <t>motor load</t>
  </si>
  <si>
    <t>Vm</t>
  </si>
  <si>
    <t>motor voltage</t>
  </si>
  <si>
    <t>pfm</t>
  </si>
  <si>
    <t>motor pf</t>
  </si>
  <si>
    <t>MW</t>
  </si>
  <si>
    <t>lead</t>
  </si>
  <si>
    <t>Im</t>
  </si>
  <si>
    <t>motor current</t>
  </si>
  <si>
    <t>Xm</t>
  </si>
  <si>
    <t xml:space="preserve">on equipment base </t>
  </si>
  <si>
    <t>on 100 MVA base</t>
  </si>
  <si>
    <t>Motor MVA</t>
  </si>
  <si>
    <t>G</t>
  </si>
  <si>
    <t>M</t>
  </si>
  <si>
    <t>Eg'</t>
  </si>
  <si>
    <t>Em'</t>
  </si>
  <si>
    <t>Xm'</t>
  </si>
  <si>
    <t>Xg'</t>
  </si>
  <si>
    <t>Xl</t>
  </si>
  <si>
    <t>line reactance</t>
  </si>
  <si>
    <t>0n 100 MVA</t>
  </si>
  <si>
    <t>Vg</t>
  </si>
  <si>
    <t>Vm is the reference phasor</t>
  </si>
  <si>
    <t>= Im *pfm</t>
  </si>
  <si>
    <t>=Im*Sin(acos(pfm)</t>
  </si>
  <si>
    <r>
      <t>Re</t>
    </r>
    <r>
      <rPr>
        <b/>
        <sz val="10"/>
        <rFont val="Arial"/>
        <family val="2"/>
      </rPr>
      <t xml:space="preserve"> Im</t>
    </r>
  </si>
  <si>
    <r>
      <t>Im</t>
    </r>
    <r>
      <rPr>
        <b/>
        <sz val="10"/>
        <rFont val="Arial"/>
        <family val="2"/>
      </rPr>
      <t xml:space="preserve"> Im</t>
    </r>
  </si>
  <si>
    <r>
      <t xml:space="preserve">Re </t>
    </r>
    <r>
      <rPr>
        <b/>
        <sz val="10"/>
        <rFont val="Arial"/>
        <family val="2"/>
      </rPr>
      <t>Vg</t>
    </r>
  </si>
  <si>
    <r>
      <t xml:space="preserve">Im </t>
    </r>
    <r>
      <rPr>
        <b/>
        <sz val="10"/>
        <rFont val="Arial"/>
        <family val="2"/>
      </rPr>
      <t>Vg</t>
    </r>
  </si>
  <si>
    <r>
      <t>=</t>
    </r>
    <r>
      <rPr>
        <sz val="10"/>
        <rFont val="Arial"/>
        <family val="2"/>
      </rPr>
      <t>Xl</t>
    </r>
    <r>
      <rPr>
        <b/>
        <sz val="10"/>
        <rFont val="Arial"/>
        <family val="2"/>
      </rPr>
      <t xml:space="preserve"> *</t>
    </r>
    <r>
      <rPr>
        <sz val="10"/>
        <rFont val="Arial"/>
        <family val="2"/>
      </rPr>
      <t xml:space="preserve">Re </t>
    </r>
    <r>
      <rPr>
        <b/>
        <sz val="10"/>
        <rFont val="Arial"/>
        <family val="2"/>
      </rPr>
      <t>Im</t>
    </r>
  </si>
  <si>
    <r>
      <t xml:space="preserve">Re </t>
    </r>
    <r>
      <rPr>
        <b/>
        <sz val="10"/>
        <rFont val="Arial"/>
        <family val="2"/>
      </rPr>
      <t>Eg'</t>
    </r>
  </si>
  <si>
    <r>
      <t xml:space="preserve">=Re </t>
    </r>
    <r>
      <rPr>
        <sz val="10"/>
        <rFont val="Arial"/>
        <family val="2"/>
      </rPr>
      <t>Vg</t>
    </r>
    <r>
      <rPr>
        <b/>
        <sz val="10"/>
        <rFont val="Arial"/>
        <family val="2"/>
      </rPr>
      <t>-Xg*Im</t>
    </r>
    <r>
      <rPr>
        <sz val="10"/>
        <rFont val="Arial"/>
        <family val="2"/>
      </rPr>
      <t xml:space="preserve"> Im</t>
    </r>
  </si>
  <si>
    <r>
      <t>Im</t>
    </r>
    <r>
      <rPr>
        <b/>
        <sz val="10"/>
        <rFont val="Arial"/>
        <family val="2"/>
      </rPr>
      <t xml:space="preserve"> Eg'</t>
    </r>
  </si>
  <si>
    <r>
      <t>Re</t>
    </r>
    <r>
      <rPr>
        <b/>
        <sz val="10"/>
        <rFont val="Arial"/>
        <family val="2"/>
      </rPr>
      <t xml:space="preserve"> Em'</t>
    </r>
  </si>
  <si>
    <r>
      <t>=Vm+Xm*Im</t>
    </r>
    <r>
      <rPr>
        <b/>
        <sz val="10"/>
        <rFont val="Arial"/>
        <family val="2"/>
      </rPr>
      <t xml:space="preserve"> Im</t>
    </r>
  </si>
  <si>
    <r>
      <t xml:space="preserve">Im </t>
    </r>
    <r>
      <rPr>
        <b/>
        <sz val="10"/>
        <rFont val="Arial"/>
        <family val="2"/>
      </rPr>
      <t>Em'</t>
    </r>
  </si>
  <si>
    <t>=-Xm*Re Im</t>
  </si>
  <si>
    <t>Ig'</t>
  </si>
  <si>
    <t>=Eg'/jXg'</t>
  </si>
  <si>
    <t>Re Ig'</t>
  </si>
  <si>
    <t>Im Ig'</t>
  </si>
  <si>
    <t>Im'</t>
  </si>
  <si>
    <t>=Em'/(jXm'+jXl)</t>
  </si>
  <si>
    <t>Re Im'</t>
  </si>
  <si>
    <t>Im Im'</t>
  </si>
  <si>
    <t>Total current in each phase of the short-circuit:</t>
  </si>
  <si>
    <t>Real part=</t>
  </si>
  <si>
    <t>Im Part=</t>
  </si>
  <si>
    <t xml:space="preserve">Answer </t>
  </si>
  <si>
    <t>of the two machines and in the fault during The transient period.</t>
  </si>
  <si>
    <r>
      <t>Eg</t>
    </r>
    <r>
      <rPr>
        <sz val="10"/>
        <rFont val="Arial"/>
        <family val="0"/>
      </rPr>
      <t xml:space="preserve">' </t>
    </r>
    <r>
      <rPr>
        <b/>
        <sz val="10"/>
        <rFont val="Arial"/>
        <family val="2"/>
      </rPr>
      <t xml:space="preserve">= </t>
    </r>
    <r>
      <rPr>
        <sz val="10"/>
        <rFont val="Arial"/>
        <family val="0"/>
      </rPr>
      <t>Vg+ jXg*(Re</t>
    </r>
    <r>
      <rPr>
        <b/>
        <sz val="10"/>
        <rFont val="Arial"/>
        <family val="2"/>
      </rPr>
      <t>Im</t>
    </r>
    <r>
      <rPr>
        <sz val="10"/>
        <rFont val="Arial"/>
        <family val="0"/>
      </rPr>
      <t xml:space="preserve">+jIm </t>
    </r>
    <r>
      <rPr>
        <b/>
        <sz val="10"/>
        <rFont val="Arial"/>
        <family val="2"/>
      </rPr>
      <t>Im</t>
    </r>
    <r>
      <rPr>
        <sz val="10"/>
        <rFont val="Arial"/>
        <family val="0"/>
      </rPr>
      <t>)</t>
    </r>
  </si>
  <si>
    <r>
      <t>Em'</t>
    </r>
    <r>
      <rPr>
        <sz val="10"/>
        <rFont val="Arial"/>
        <family val="0"/>
      </rPr>
      <t xml:space="preserve"> = Vm-jXm'*(Re</t>
    </r>
    <r>
      <rPr>
        <b/>
        <sz val="10"/>
        <rFont val="Arial"/>
        <family val="2"/>
      </rPr>
      <t>Im</t>
    </r>
    <r>
      <rPr>
        <sz val="10"/>
        <rFont val="Arial"/>
        <family val="0"/>
      </rPr>
      <t>+jIm</t>
    </r>
    <r>
      <rPr>
        <b/>
        <sz val="10"/>
        <rFont val="Arial"/>
        <family val="2"/>
      </rPr>
      <t>Im</t>
    </r>
    <r>
      <rPr>
        <sz val="10"/>
        <rFont val="Arial"/>
        <family val="0"/>
      </rPr>
      <t>)</t>
    </r>
  </si>
  <si>
    <t>Total fault current during the transient period is found by superposition of Ig' and Im' which</t>
  </si>
  <si>
    <t>flow through the  switch.</t>
  </si>
  <si>
    <t xml:space="preserve">Generator supplying power to a synchronous motor via  a transmission line- </t>
  </si>
  <si>
    <t>To find the reactance of the current limiting reactors to limit the fault current</t>
  </si>
  <si>
    <t>Prob.9.6</t>
  </si>
  <si>
    <t>Three star-connected 11 kV alternators are connected each in series with a similar current-</t>
  </si>
  <si>
    <t xml:space="preserve">.03 pu reactance , and 10 MVA, .02 pu reactance respectively, connected in parallel to this </t>
  </si>
  <si>
    <t xml:space="preserve">busbar, supply  a transmission line of impedance .2 + j .7  ohms /km. At a substation 10 </t>
  </si>
  <si>
    <t xml:space="preserve">Calculate the reactance  of the current -limiting reactors  if each alternator is not to carry </t>
  </si>
  <si>
    <t>11 kV busbars in the substation.</t>
  </si>
  <si>
    <t>Reactors ,X</t>
  </si>
  <si>
    <t>15 MVA, Xt2=.03 pu</t>
  </si>
  <si>
    <t>Transformers,10 MVA, Xt1=.02 pu</t>
  </si>
  <si>
    <t>Transformer 25 MVA Xt3 =.06 pu</t>
  </si>
  <si>
    <t>MVAb</t>
  </si>
  <si>
    <t>Line length</t>
  </si>
  <si>
    <t>km</t>
  </si>
  <si>
    <t>Rl</t>
  </si>
  <si>
    <t>line resistance/km</t>
  </si>
  <si>
    <t>line reactance /km</t>
  </si>
  <si>
    <t>ohms/km</t>
  </si>
  <si>
    <t>Rl'</t>
  </si>
  <si>
    <t>Xl'</t>
  </si>
  <si>
    <t>=Rl'*l</t>
  </si>
  <si>
    <t>l</t>
  </si>
  <si>
    <t>=Xl'*l</t>
  </si>
  <si>
    <t>in line</t>
  </si>
  <si>
    <t>Rlpu</t>
  </si>
  <si>
    <t>Xlpu</t>
  </si>
  <si>
    <t xml:space="preserve">on generator base </t>
  </si>
  <si>
    <t>Xg</t>
  </si>
  <si>
    <t>=.06*25*11*11/(10*33*33)</t>
  </si>
  <si>
    <t>pu Reactance diagram:</t>
  </si>
  <si>
    <t xml:space="preserve"> 2          3  </t>
  </si>
  <si>
    <t>2=reactance of 3 reactors in parallel=X/3, X is the unknown</t>
  </si>
  <si>
    <t>3= reactance of two transformers in parallel=</t>
  </si>
  <si>
    <t>4= line Impedance=</t>
  </si>
  <si>
    <t>Xt1</t>
  </si>
  <si>
    <t>Xt2</t>
  </si>
  <si>
    <t>Xt3</t>
  </si>
  <si>
    <t>MVAt1</t>
  </si>
  <si>
    <t>MVAt2</t>
  </si>
  <si>
    <t>MVAt3</t>
  </si>
  <si>
    <t>transformer t1 rating</t>
  </si>
  <si>
    <t>transformer t2 rating</t>
  </si>
  <si>
    <t>transformer t3rating</t>
  </si>
  <si>
    <t>Xt1'=</t>
  </si>
  <si>
    <t>Xt2'=</t>
  </si>
  <si>
    <t>Xt3'=</t>
  </si>
  <si>
    <t>R</t>
  </si>
  <si>
    <t>X</t>
  </si>
  <si>
    <t>Total reactance</t>
  </si>
  <si>
    <t>+X/3</t>
  </si>
  <si>
    <t>Total impedance= .0459+j(.251+X/3)</t>
  </si>
  <si>
    <t>Fault current in the pu circuit=I=1/(.0459+j(.251+X/3))</t>
  </si>
  <si>
    <t>Magnitude of fault current= Imag= 1/sqrt(.0459*.0459+(.251+X/3)*(.251+X/3))</t>
  </si>
  <si>
    <t>Fault current in each alternator=Imag/3</t>
  </si>
  <si>
    <t>kV rating</t>
  </si>
  <si>
    <t>base current</t>
  </si>
  <si>
    <t>or,</t>
  </si>
  <si>
    <t xml:space="preserve">X= </t>
  </si>
  <si>
    <t>X ohms</t>
  </si>
  <si>
    <t>Therefore this value  times   (7/3) should be equal to Imag/3 .</t>
  </si>
  <si>
    <t>I</t>
  </si>
  <si>
    <t>.0459*.0459 +(.251+X/3)*(.251+X/3)= (1/8.4)*(1/8.4)</t>
  </si>
  <si>
    <t>fault and the contributions of the generator &amp; motor to the fault.</t>
  </si>
  <si>
    <t xml:space="preserve">A generator supplying power to a motor:For the single phase fault at the </t>
  </si>
  <si>
    <t>generator  terminals,to find the fault current( in the faulted phase ) flowing into the</t>
  </si>
  <si>
    <t>Prob.9.7</t>
  </si>
  <si>
    <t>In the following figure, G is an exporting grid area(generator0 having  a 3-phase fault level</t>
  </si>
  <si>
    <t>(motor) is 10000MVA at R. The short 400 kV line has a series reactance of 40 ohms /phase.</t>
  </si>
  <si>
    <t>The load transfer is 150 MW, .8 pf lagging, 360 kV at R. If  ahort circuit to earth  occurs on</t>
  </si>
  <si>
    <t xml:space="preserve">one phase at S, calculate the current (in phase A) flowing into the fault and the contributions </t>
  </si>
  <si>
    <t>of the generator &amp; motor to the fault current (in phase A).</t>
  </si>
  <si>
    <t>S</t>
  </si>
  <si>
    <t>jXg</t>
  </si>
  <si>
    <t>jXm</t>
  </si>
  <si>
    <t>j40 ohms</t>
  </si>
  <si>
    <t>For both area during the subtransient period, the negative and zero sequence reactances</t>
  </si>
  <si>
    <t xml:space="preserve">limiting reactor to a common busbar. The alternators each have a rating of 10 MVA and </t>
  </si>
  <si>
    <t>subtransient reactance per phase of .06 pu. Two 11/33 kV transformers of 15 MVA rating,</t>
  </si>
  <si>
    <t xml:space="preserve">km from the generating station is a 25 MVA 33/11 kV transformer of .06 pu reactance. </t>
  </si>
  <si>
    <t>more than 2.333 times the full-load current, when a symmetrical short-circuit occurs on the</t>
  </si>
  <si>
    <t>Generators, Xg = .06 pu, 10 MVA</t>
  </si>
  <si>
    <t>Line  Zpu = Rl+jXl = .2 +j .7  (ohms /km)</t>
  </si>
  <si>
    <t xml:space="preserve"> =Xl*MVAb/(Vb*Vb)</t>
  </si>
  <si>
    <t>1=generator reactance of 3 generators in parallel=</t>
  </si>
  <si>
    <t>up</t>
  </si>
  <si>
    <t>5= transformer reactance =</t>
  </si>
  <si>
    <t xml:space="preserve">MVA rating of each alternator =   </t>
  </si>
  <si>
    <t>Full load current of each alternator = MVA rating/1.74* kV rating=</t>
  </si>
  <si>
    <t>Full load current of each alternator, pu</t>
  </si>
  <si>
    <t xml:space="preserve">A generator supplying power to a motor: For the single phase fault at the </t>
  </si>
  <si>
    <t xml:space="preserve">of 20000 MVA at the 400 kV busbars S. The corresponding data for the grid imporing rea M </t>
  </si>
  <si>
    <t>Gen fault current</t>
  </si>
  <si>
    <t>MVAg</t>
  </si>
  <si>
    <t>Ig</t>
  </si>
  <si>
    <t>V</t>
  </si>
  <si>
    <t>busbar Voltage</t>
  </si>
  <si>
    <t>Source reactance</t>
  </si>
  <si>
    <t>ohm/ph</t>
  </si>
  <si>
    <t>MVAm</t>
  </si>
  <si>
    <t>for motor</t>
  </si>
  <si>
    <t>Take VR as reference phasor</t>
  </si>
  <si>
    <t>VR</t>
  </si>
  <si>
    <t>L-L</t>
  </si>
  <si>
    <t>L-N</t>
  </si>
  <si>
    <t>kV/ph</t>
  </si>
  <si>
    <t>Load power</t>
  </si>
  <si>
    <t>P</t>
  </si>
  <si>
    <t>pf</t>
  </si>
  <si>
    <t>lag</t>
  </si>
  <si>
    <t>load pf</t>
  </si>
  <si>
    <t>load current magnitude</t>
  </si>
  <si>
    <r>
      <t xml:space="preserve">Re </t>
    </r>
    <r>
      <rPr>
        <b/>
        <sz val="10"/>
        <rFont val="Arial"/>
        <family val="2"/>
      </rPr>
      <t>Im</t>
    </r>
  </si>
  <si>
    <r>
      <t xml:space="preserve">Im </t>
    </r>
    <r>
      <rPr>
        <b/>
        <sz val="10"/>
        <rFont val="Arial"/>
        <family val="2"/>
      </rPr>
      <t>Im</t>
    </r>
  </si>
  <si>
    <r>
      <t>VS</t>
    </r>
    <r>
      <rPr>
        <sz val="10"/>
        <rFont val="Arial"/>
        <family val="0"/>
      </rPr>
      <t xml:space="preserve"> = Vr + Im</t>
    </r>
    <r>
      <rPr>
        <b/>
        <sz val="10"/>
        <rFont val="Arial"/>
        <family val="2"/>
      </rPr>
      <t>Im</t>
    </r>
    <r>
      <rPr>
        <sz val="10"/>
        <rFont val="Arial"/>
        <family val="0"/>
      </rPr>
      <t xml:space="preserve"> *</t>
    </r>
    <r>
      <rPr>
        <b/>
        <sz val="10"/>
        <rFont val="Arial"/>
        <family val="2"/>
      </rPr>
      <t xml:space="preserve"> jXl</t>
    </r>
  </si>
  <si>
    <r>
      <t xml:space="preserve">Re </t>
    </r>
    <r>
      <rPr>
        <b/>
        <sz val="10"/>
        <rFont val="Arial"/>
        <family val="2"/>
      </rPr>
      <t>VS</t>
    </r>
  </si>
  <si>
    <r>
      <t xml:space="preserve">Im </t>
    </r>
    <r>
      <rPr>
        <b/>
        <sz val="10"/>
        <rFont val="Arial"/>
        <family val="2"/>
      </rPr>
      <t>VS</t>
    </r>
  </si>
  <si>
    <t>Xg0</t>
  </si>
  <si>
    <t>Xl0</t>
  </si>
  <si>
    <t>Xm+</t>
  </si>
  <si>
    <t>Xm-</t>
  </si>
  <si>
    <t>Xm0</t>
  </si>
  <si>
    <t>The following are generator , line and motor sequence reactances:</t>
  </si>
  <si>
    <t>Vf= VS</t>
  </si>
  <si>
    <t>=(Xg+*(Xl++Xm+))/(Xg++Xl++Xm+)</t>
  </si>
  <si>
    <t>=(Xg-*(Xl-+Xm-)/(Xg-+Xl-+Xm-)</t>
  </si>
  <si>
    <t>=(Xg0*(Xl0+Xm0)/(Xg0+Xl0+Xm0)</t>
  </si>
  <si>
    <t>Z0</t>
  </si>
  <si>
    <t>Fault current flowing from A phase conductors into the fault at S is</t>
  </si>
  <si>
    <t>Iae</t>
  </si>
  <si>
    <t>=3*Vf/(Z1+Z2+Z0)</t>
  </si>
  <si>
    <t>Re Iae</t>
  </si>
  <si>
    <t>=3*ImVf/(Z1+Z2+Z0)</t>
  </si>
  <si>
    <t>Im Iae</t>
  </si>
  <si>
    <t>=3*Re Vb/(Z1+Z2+'Z0')</t>
  </si>
  <si>
    <t xml:space="preserve">and real part of positive sequence current from motor is </t>
  </si>
  <si>
    <t xml:space="preserve">and imaginary part of positive sequence current from motor is </t>
  </si>
  <si>
    <t>Negative sequence currents are the same.</t>
  </si>
  <si>
    <t xml:space="preserve">Real part of Zero sequence currents in A phase fed into fault from G is </t>
  </si>
  <si>
    <t>and from motor is :Real part</t>
  </si>
  <si>
    <t>Imag.part</t>
  </si>
  <si>
    <t>,in order to give the actual current in any part of the system.</t>
  </si>
  <si>
    <t xml:space="preserve">The positive sequence current in phase A flowing from G is </t>
  </si>
  <si>
    <t>=0.49067- j10.953+(0.24-j.18)=0.712-j10.74 kA</t>
  </si>
  <si>
    <t>from M is .07-j1.56 -(.24-j.18)=-.173-j1.33 kA</t>
  </si>
  <si>
    <t>Actual current in phase A flowing from G is =.712-j10.74+.472-j10.56+.517-j11.57</t>
  </si>
  <si>
    <t>=1.7-j32.87 kA</t>
  </si>
  <si>
    <t>and from motor is</t>
  </si>
  <si>
    <t>=-0.173-j1.33+0.067-j1.51+0.023 -j.527</t>
  </si>
  <si>
    <t>=-0.083-j3.367 kA</t>
  </si>
  <si>
    <t>or .083 +j 3.367 to motor</t>
  </si>
  <si>
    <t xml:space="preserve">Sum of these actual currents in phA is </t>
  </si>
  <si>
    <t>=1.701-j32.87 -.083-j3.37</t>
  </si>
  <si>
    <t>=1.618 -j 36.24 kA that is the actual fault current.</t>
  </si>
  <si>
    <t>fault, MVA of gen.</t>
  </si>
  <si>
    <t xml:space="preserve"> = Re Im *Xl</t>
  </si>
  <si>
    <t>This is the balanced pre-fault voltage at S……..= Vf</t>
  </si>
  <si>
    <t>The following shows thew sequence network for a single -line to ground fault.</t>
  </si>
  <si>
    <t>Real part of Positive sequence current in phase A fed into the fault from the generator is</t>
  </si>
  <si>
    <t>Imaginary part of Positive sequence current in phase A fed into the fault from the generator is</t>
  </si>
  <si>
    <t>To these fault currents must be added the load current which is wholly positive sequence</t>
  </si>
  <si>
    <t xml:space="preserve">A 22 kV 100 MVA alternator with .25 pu transient reactance is supplying a load through a </t>
  </si>
  <si>
    <t xml:space="preserve">may be assumed to be 100 % and 50 % respectively of the positive sequence values for </t>
  </si>
  <si>
    <t>the  grid areas and 100% and 20% for the line. Both G and M are solidly earthed.</t>
  </si>
  <si>
    <t>= a*aV + + a*V- + Vo</t>
  </si>
  <si>
    <t>= Vm+jXl(Re Im +j Im Im)</t>
  </si>
  <si>
    <t>= Vm -Xl*ImIm</t>
  </si>
  <si>
    <t>= ImVg + 'Xg'''*Re Im</t>
  </si>
  <si>
    <t>= Rl*MVAb/(Vb*Vb)</t>
  </si>
  <si>
    <t>WEBSITE</t>
  </si>
  <si>
    <t>takes you to the start page after you have read this Chapter.</t>
  </si>
  <si>
    <t>Start page has links to other Chapters.</t>
  </si>
  <si>
    <t>Line-to-line fault at the terminals of agenerator-To find fault current</t>
  </si>
  <si>
    <t>Prob.9.8</t>
  </si>
  <si>
    <t xml:space="preserve">The positive ,negative, and zero sequence reactances of a 15 MVA,11kV synchronous </t>
  </si>
  <si>
    <t>generator are .3pu,.2pu, and.1pu respectively.The generator is solidly earthed and is</t>
  </si>
  <si>
    <t>current.</t>
  </si>
  <si>
    <t>unloaded. A line-to-line fault occurs at the terminals of the generator.Determine the fault</t>
  </si>
  <si>
    <t>The sequence network is shown below:</t>
  </si>
  <si>
    <t>Ea</t>
  </si>
  <si>
    <t>Let Ea= 1</t>
  </si>
  <si>
    <t>0 deg.pu</t>
  </si>
  <si>
    <t>For the line-line fault,</t>
  </si>
  <si>
    <t>Ia=0</t>
  </si>
  <si>
    <t>Ia1=-Ia2 = 1</t>
  </si>
  <si>
    <t>0 deg.</t>
  </si>
  <si>
    <t>Z1=</t>
  </si>
  <si>
    <t>Z2=</t>
  </si>
  <si>
    <t>Z1+Z2</t>
  </si>
  <si>
    <t>=</t>
  </si>
  <si>
    <t>Z1=        j</t>
  </si>
  <si>
    <t>pu     Z2=j</t>
  </si>
  <si>
    <t>.3i</t>
  </si>
  <si>
    <t>.2i</t>
  </si>
  <si>
    <t>Ia1=-Ia2 =</t>
  </si>
  <si>
    <t>Assume that phases b and c are faulted.</t>
  </si>
  <si>
    <t>The fault current is Ib= Ib0+Ib1+Ib2=0+a*a.Ia1+aIa2</t>
  </si>
  <si>
    <t>a=</t>
  </si>
  <si>
    <t>a*a=</t>
  </si>
  <si>
    <t>Ib=</t>
  </si>
  <si>
    <t>Base current=</t>
  </si>
  <si>
    <t>Base MVA=</t>
  </si>
  <si>
    <t>BasekV(L-L)=</t>
  </si>
  <si>
    <t>Fault current=</t>
  </si>
  <si>
    <t>generator</t>
  </si>
  <si>
    <t xml:space="preserve">To find fault curent &amp; voltages for a DLG fault at the terminals of an unloaded </t>
  </si>
  <si>
    <t>Prob.9.9</t>
  </si>
  <si>
    <t>Line-to-line fault at the terminals of a generator-To find fault current</t>
  </si>
  <si>
    <t>A double line to earth fault occurs at the unloaded generator terminals in Prob.8.8.</t>
  </si>
  <si>
    <t>Calculate the fault current and the line voltages</t>
  </si>
  <si>
    <t>Va0</t>
  </si>
  <si>
    <t>Z0=j</t>
  </si>
  <si>
    <t>Ia0</t>
  </si>
  <si>
    <t>Assume that phases b and c are faulted to earth.</t>
  </si>
  <si>
    <t>Ia1=</t>
  </si>
  <si>
    <t>Ea/(Z1+(Z0Z2/(Z1+Z2)))</t>
  </si>
  <si>
    <t>Ea1=</t>
  </si>
  <si>
    <t>Z0=</t>
  </si>
  <si>
    <t>.1i</t>
  </si>
  <si>
    <t>Va1=</t>
  </si>
  <si>
    <t>Ea-Ia1Z1</t>
  </si>
  <si>
    <t>Va2=Va1</t>
  </si>
  <si>
    <t>Va0=Va1</t>
  </si>
  <si>
    <t>Ia2=Va2/Z2</t>
  </si>
  <si>
    <t>Ia0=Va0/Z0</t>
  </si>
  <si>
    <t>The fault current to earth is Ib+Ic.</t>
  </si>
  <si>
    <t>Ib+Ic= (Ia0+a*aIa1+a.Ia0)+(Ia0+a.Ia1+a*a.Ia2)</t>
  </si>
  <si>
    <t>2*Ia0+(a+a*a)(Ia1+Ia2)</t>
  </si>
  <si>
    <t>2Ia0-(Ia1+Ia2)</t>
  </si>
  <si>
    <t>Since Ia=0, we may write Ia=Ia0+Ia1+Ia2=0</t>
  </si>
  <si>
    <t>or,-(Ia1+Ia2)=Ia0.</t>
  </si>
  <si>
    <t>Therefore , fault current = Ib+Ic=3 Ia0=</t>
  </si>
  <si>
    <t>Since Base current in Prob.9.8=</t>
  </si>
  <si>
    <t>The line voltages are calculated as follows:</t>
  </si>
  <si>
    <t>Va=3Va1=</t>
  </si>
  <si>
    <t>Vb=Vc=</t>
  </si>
  <si>
    <t>Vab=Va=</t>
  </si>
  <si>
    <t>Vbc=</t>
  </si>
  <si>
    <t>Vca=Va=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</si>
</sst>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2"/>
      <color indexed="16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quotePrefix="1">
      <alignment/>
    </xf>
    <xf numFmtId="0" fontId="3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53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right"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16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98</xdr:row>
      <xdr:rowOff>142875</xdr:rowOff>
    </xdr:from>
    <xdr:to>
      <xdr:col>4</xdr:col>
      <xdr:colOff>314325</xdr:colOff>
      <xdr:row>100</xdr:row>
      <xdr:rowOff>76200</xdr:rowOff>
    </xdr:to>
    <xdr:sp>
      <xdr:nvSpPr>
        <xdr:cNvPr id="1" name="Oval 1"/>
        <xdr:cNvSpPr>
          <a:spLocks/>
        </xdr:cNvSpPr>
      </xdr:nvSpPr>
      <xdr:spPr>
        <a:xfrm>
          <a:off x="2476500" y="16268700"/>
          <a:ext cx="2571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100</xdr:row>
      <xdr:rowOff>85725</xdr:rowOff>
    </xdr:from>
    <xdr:to>
      <xdr:col>4</xdr:col>
      <xdr:colOff>200025</xdr:colOff>
      <xdr:row>102</xdr:row>
      <xdr:rowOff>57150</xdr:rowOff>
    </xdr:to>
    <xdr:sp>
      <xdr:nvSpPr>
        <xdr:cNvPr id="2" name="Line 2"/>
        <xdr:cNvSpPr>
          <a:spLocks/>
        </xdr:cNvSpPr>
      </xdr:nvSpPr>
      <xdr:spPr>
        <a:xfrm>
          <a:off x="2619375" y="165354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102</xdr:row>
      <xdr:rowOff>47625</xdr:rowOff>
    </xdr:from>
    <xdr:to>
      <xdr:col>5</xdr:col>
      <xdr:colOff>323850</xdr:colOff>
      <xdr:row>102</xdr:row>
      <xdr:rowOff>47625</xdr:rowOff>
    </xdr:to>
    <xdr:sp>
      <xdr:nvSpPr>
        <xdr:cNvPr id="3" name="Line 3"/>
        <xdr:cNvSpPr>
          <a:spLocks/>
        </xdr:cNvSpPr>
      </xdr:nvSpPr>
      <xdr:spPr>
        <a:xfrm>
          <a:off x="2009775" y="168211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102</xdr:row>
      <xdr:rowOff>66675</xdr:rowOff>
    </xdr:from>
    <xdr:to>
      <xdr:col>5</xdr:col>
      <xdr:colOff>123825</xdr:colOff>
      <xdr:row>105</xdr:row>
      <xdr:rowOff>76200</xdr:rowOff>
    </xdr:to>
    <xdr:sp>
      <xdr:nvSpPr>
        <xdr:cNvPr id="4" name="Line 5"/>
        <xdr:cNvSpPr>
          <a:spLocks/>
        </xdr:cNvSpPr>
      </xdr:nvSpPr>
      <xdr:spPr>
        <a:xfrm>
          <a:off x="3152775" y="168402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102</xdr:row>
      <xdr:rowOff>57150</xdr:rowOff>
    </xdr:from>
    <xdr:to>
      <xdr:col>3</xdr:col>
      <xdr:colOff>409575</xdr:colOff>
      <xdr:row>105</xdr:row>
      <xdr:rowOff>66675</xdr:rowOff>
    </xdr:to>
    <xdr:sp>
      <xdr:nvSpPr>
        <xdr:cNvPr id="5" name="Line 6"/>
        <xdr:cNvSpPr>
          <a:spLocks/>
        </xdr:cNvSpPr>
      </xdr:nvSpPr>
      <xdr:spPr>
        <a:xfrm>
          <a:off x="2219325" y="168306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105</xdr:row>
      <xdr:rowOff>57150</xdr:rowOff>
    </xdr:from>
    <xdr:to>
      <xdr:col>5</xdr:col>
      <xdr:colOff>85725</xdr:colOff>
      <xdr:row>105</xdr:row>
      <xdr:rowOff>104775</xdr:rowOff>
    </xdr:to>
    <xdr:sp>
      <xdr:nvSpPr>
        <xdr:cNvPr id="6" name="Line 8"/>
        <xdr:cNvSpPr>
          <a:spLocks/>
        </xdr:cNvSpPr>
      </xdr:nvSpPr>
      <xdr:spPr>
        <a:xfrm flipV="1">
          <a:off x="3067050" y="173164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105</xdr:row>
      <xdr:rowOff>142875</xdr:rowOff>
    </xdr:from>
    <xdr:to>
      <xdr:col>3</xdr:col>
      <xdr:colOff>419100</xdr:colOff>
      <xdr:row>106</xdr:row>
      <xdr:rowOff>28575</xdr:rowOff>
    </xdr:to>
    <xdr:sp>
      <xdr:nvSpPr>
        <xdr:cNvPr id="7" name="Line 9"/>
        <xdr:cNvSpPr>
          <a:spLocks/>
        </xdr:cNvSpPr>
      </xdr:nvSpPr>
      <xdr:spPr>
        <a:xfrm flipV="1">
          <a:off x="2181225" y="1740217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105</xdr:row>
      <xdr:rowOff>47625</xdr:rowOff>
    </xdr:from>
    <xdr:to>
      <xdr:col>3</xdr:col>
      <xdr:colOff>361950</xdr:colOff>
      <xdr:row>105</xdr:row>
      <xdr:rowOff>95250</xdr:rowOff>
    </xdr:to>
    <xdr:sp>
      <xdr:nvSpPr>
        <xdr:cNvPr id="8" name="Line 10"/>
        <xdr:cNvSpPr>
          <a:spLocks/>
        </xdr:cNvSpPr>
      </xdr:nvSpPr>
      <xdr:spPr>
        <a:xfrm flipV="1">
          <a:off x="2124075" y="1730692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105</xdr:row>
      <xdr:rowOff>47625</xdr:rowOff>
    </xdr:from>
    <xdr:to>
      <xdr:col>3</xdr:col>
      <xdr:colOff>466725</xdr:colOff>
      <xdr:row>105</xdr:row>
      <xdr:rowOff>95250</xdr:rowOff>
    </xdr:to>
    <xdr:sp>
      <xdr:nvSpPr>
        <xdr:cNvPr id="9" name="Line 11"/>
        <xdr:cNvSpPr>
          <a:spLocks/>
        </xdr:cNvSpPr>
      </xdr:nvSpPr>
      <xdr:spPr>
        <a:xfrm flipV="1">
          <a:off x="2228850" y="1730692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105</xdr:row>
      <xdr:rowOff>142875</xdr:rowOff>
    </xdr:from>
    <xdr:to>
      <xdr:col>3</xdr:col>
      <xdr:colOff>342900</xdr:colOff>
      <xdr:row>106</xdr:row>
      <xdr:rowOff>28575</xdr:rowOff>
    </xdr:to>
    <xdr:sp>
      <xdr:nvSpPr>
        <xdr:cNvPr id="10" name="Line 12"/>
        <xdr:cNvSpPr>
          <a:spLocks/>
        </xdr:cNvSpPr>
      </xdr:nvSpPr>
      <xdr:spPr>
        <a:xfrm flipV="1">
          <a:off x="2105025" y="1740217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105</xdr:row>
      <xdr:rowOff>57150</xdr:rowOff>
    </xdr:from>
    <xdr:to>
      <xdr:col>5</xdr:col>
      <xdr:colOff>190500</xdr:colOff>
      <xdr:row>105</xdr:row>
      <xdr:rowOff>104775</xdr:rowOff>
    </xdr:to>
    <xdr:sp>
      <xdr:nvSpPr>
        <xdr:cNvPr id="11" name="Line 13"/>
        <xdr:cNvSpPr>
          <a:spLocks/>
        </xdr:cNvSpPr>
      </xdr:nvSpPr>
      <xdr:spPr>
        <a:xfrm flipV="1">
          <a:off x="3171825" y="173164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105</xdr:row>
      <xdr:rowOff>133350</xdr:rowOff>
    </xdr:from>
    <xdr:to>
      <xdr:col>5</xdr:col>
      <xdr:colOff>66675</xdr:colOff>
      <xdr:row>106</xdr:row>
      <xdr:rowOff>19050</xdr:rowOff>
    </xdr:to>
    <xdr:sp>
      <xdr:nvSpPr>
        <xdr:cNvPr id="12" name="Line 14"/>
        <xdr:cNvSpPr>
          <a:spLocks/>
        </xdr:cNvSpPr>
      </xdr:nvSpPr>
      <xdr:spPr>
        <a:xfrm flipV="1">
          <a:off x="3048000" y="173926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105</xdr:row>
      <xdr:rowOff>66675</xdr:rowOff>
    </xdr:from>
    <xdr:to>
      <xdr:col>5</xdr:col>
      <xdr:colOff>123825</xdr:colOff>
      <xdr:row>105</xdr:row>
      <xdr:rowOff>123825</xdr:rowOff>
    </xdr:to>
    <xdr:sp>
      <xdr:nvSpPr>
        <xdr:cNvPr id="13" name="Line 16"/>
        <xdr:cNvSpPr>
          <a:spLocks/>
        </xdr:cNvSpPr>
      </xdr:nvSpPr>
      <xdr:spPr>
        <a:xfrm>
          <a:off x="3114675" y="17325975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105</xdr:row>
      <xdr:rowOff>133350</xdr:rowOff>
    </xdr:from>
    <xdr:to>
      <xdr:col>3</xdr:col>
      <xdr:colOff>371475</xdr:colOff>
      <xdr:row>106</xdr:row>
      <xdr:rowOff>28575</xdr:rowOff>
    </xdr:to>
    <xdr:sp>
      <xdr:nvSpPr>
        <xdr:cNvPr id="14" name="Line 17"/>
        <xdr:cNvSpPr>
          <a:spLocks/>
        </xdr:cNvSpPr>
      </xdr:nvSpPr>
      <xdr:spPr>
        <a:xfrm>
          <a:off x="2143125" y="17392650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105</xdr:row>
      <xdr:rowOff>66675</xdr:rowOff>
    </xdr:from>
    <xdr:to>
      <xdr:col>3</xdr:col>
      <xdr:colOff>409575</xdr:colOff>
      <xdr:row>105</xdr:row>
      <xdr:rowOff>123825</xdr:rowOff>
    </xdr:to>
    <xdr:sp>
      <xdr:nvSpPr>
        <xdr:cNvPr id="15" name="Line 18"/>
        <xdr:cNvSpPr>
          <a:spLocks/>
        </xdr:cNvSpPr>
      </xdr:nvSpPr>
      <xdr:spPr>
        <a:xfrm>
          <a:off x="2181225" y="17325975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105</xdr:row>
      <xdr:rowOff>47625</xdr:rowOff>
    </xdr:from>
    <xdr:to>
      <xdr:col>3</xdr:col>
      <xdr:colOff>495300</xdr:colOff>
      <xdr:row>105</xdr:row>
      <xdr:rowOff>104775</xdr:rowOff>
    </xdr:to>
    <xdr:sp>
      <xdr:nvSpPr>
        <xdr:cNvPr id="16" name="Line 19"/>
        <xdr:cNvSpPr>
          <a:spLocks/>
        </xdr:cNvSpPr>
      </xdr:nvSpPr>
      <xdr:spPr>
        <a:xfrm>
          <a:off x="2266950" y="17306925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105</xdr:row>
      <xdr:rowOff>152400</xdr:rowOff>
    </xdr:from>
    <xdr:to>
      <xdr:col>3</xdr:col>
      <xdr:colOff>476250</xdr:colOff>
      <xdr:row>106</xdr:row>
      <xdr:rowOff>47625</xdr:rowOff>
    </xdr:to>
    <xdr:sp>
      <xdr:nvSpPr>
        <xdr:cNvPr id="17" name="Line 20"/>
        <xdr:cNvSpPr>
          <a:spLocks/>
        </xdr:cNvSpPr>
      </xdr:nvSpPr>
      <xdr:spPr>
        <a:xfrm>
          <a:off x="2247900" y="17411700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105</xdr:row>
      <xdr:rowOff>57150</xdr:rowOff>
    </xdr:from>
    <xdr:to>
      <xdr:col>5</xdr:col>
      <xdr:colOff>238125</xdr:colOff>
      <xdr:row>105</xdr:row>
      <xdr:rowOff>114300</xdr:rowOff>
    </xdr:to>
    <xdr:sp>
      <xdr:nvSpPr>
        <xdr:cNvPr id="18" name="Line 21"/>
        <xdr:cNvSpPr>
          <a:spLocks/>
        </xdr:cNvSpPr>
      </xdr:nvSpPr>
      <xdr:spPr>
        <a:xfrm>
          <a:off x="3228975" y="17316450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105</xdr:row>
      <xdr:rowOff>152400</xdr:rowOff>
    </xdr:from>
    <xdr:to>
      <xdr:col>5</xdr:col>
      <xdr:colOff>123825</xdr:colOff>
      <xdr:row>106</xdr:row>
      <xdr:rowOff>38100</xdr:rowOff>
    </xdr:to>
    <xdr:sp>
      <xdr:nvSpPr>
        <xdr:cNvPr id="19" name="Line 22"/>
        <xdr:cNvSpPr>
          <a:spLocks/>
        </xdr:cNvSpPr>
      </xdr:nvSpPr>
      <xdr:spPr>
        <a:xfrm>
          <a:off x="3095625" y="17411700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105</xdr:row>
      <xdr:rowOff>133350</xdr:rowOff>
    </xdr:from>
    <xdr:to>
      <xdr:col>5</xdr:col>
      <xdr:colOff>161925</xdr:colOff>
      <xdr:row>106</xdr:row>
      <xdr:rowOff>9525</xdr:rowOff>
    </xdr:to>
    <xdr:sp>
      <xdr:nvSpPr>
        <xdr:cNvPr id="20" name="Line 23"/>
        <xdr:cNvSpPr>
          <a:spLocks/>
        </xdr:cNvSpPr>
      </xdr:nvSpPr>
      <xdr:spPr>
        <a:xfrm flipV="1">
          <a:off x="3143250" y="17392650"/>
          <a:ext cx="476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105</xdr:row>
      <xdr:rowOff>133350</xdr:rowOff>
    </xdr:from>
    <xdr:to>
      <xdr:col>5</xdr:col>
      <xdr:colOff>209550</xdr:colOff>
      <xdr:row>106</xdr:row>
      <xdr:rowOff>9525</xdr:rowOff>
    </xdr:to>
    <xdr:sp>
      <xdr:nvSpPr>
        <xdr:cNvPr id="21" name="Line 24"/>
        <xdr:cNvSpPr>
          <a:spLocks/>
        </xdr:cNvSpPr>
      </xdr:nvSpPr>
      <xdr:spPr>
        <a:xfrm>
          <a:off x="3200400" y="17392650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106</xdr:row>
      <xdr:rowOff>19050</xdr:rowOff>
    </xdr:from>
    <xdr:to>
      <xdr:col>5</xdr:col>
      <xdr:colOff>114300</xdr:colOff>
      <xdr:row>108</xdr:row>
      <xdr:rowOff>76200</xdr:rowOff>
    </xdr:to>
    <xdr:sp>
      <xdr:nvSpPr>
        <xdr:cNvPr id="22" name="Line 26"/>
        <xdr:cNvSpPr>
          <a:spLocks/>
        </xdr:cNvSpPr>
      </xdr:nvSpPr>
      <xdr:spPr>
        <a:xfrm>
          <a:off x="3143250" y="174402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106</xdr:row>
      <xdr:rowOff>38100</xdr:rowOff>
    </xdr:from>
    <xdr:to>
      <xdr:col>3</xdr:col>
      <xdr:colOff>400050</xdr:colOff>
      <xdr:row>108</xdr:row>
      <xdr:rowOff>95250</xdr:rowOff>
    </xdr:to>
    <xdr:sp>
      <xdr:nvSpPr>
        <xdr:cNvPr id="23" name="Line 27"/>
        <xdr:cNvSpPr>
          <a:spLocks/>
        </xdr:cNvSpPr>
      </xdr:nvSpPr>
      <xdr:spPr>
        <a:xfrm>
          <a:off x="2209800" y="174593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108</xdr:row>
      <xdr:rowOff>104775</xdr:rowOff>
    </xdr:from>
    <xdr:to>
      <xdr:col>3</xdr:col>
      <xdr:colOff>485775</xdr:colOff>
      <xdr:row>108</xdr:row>
      <xdr:rowOff>104775</xdr:rowOff>
    </xdr:to>
    <xdr:sp>
      <xdr:nvSpPr>
        <xdr:cNvPr id="24" name="Line 28"/>
        <xdr:cNvSpPr>
          <a:spLocks/>
        </xdr:cNvSpPr>
      </xdr:nvSpPr>
      <xdr:spPr>
        <a:xfrm>
          <a:off x="800100" y="178498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108</xdr:row>
      <xdr:rowOff>76200</xdr:rowOff>
    </xdr:from>
    <xdr:to>
      <xdr:col>7</xdr:col>
      <xdr:colOff>400050</xdr:colOff>
      <xdr:row>108</xdr:row>
      <xdr:rowOff>76200</xdr:rowOff>
    </xdr:to>
    <xdr:sp>
      <xdr:nvSpPr>
        <xdr:cNvPr id="25" name="Line 29"/>
        <xdr:cNvSpPr>
          <a:spLocks/>
        </xdr:cNvSpPr>
      </xdr:nvSpPr>
      <xdr:spPr>
        <a:xfrm>
          <a:off x="3076575" y="178212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105</xdr:row>
      <xdr:rowOff>142875</xdr:rowOff>
    </xdr:from>
    <xdr:to>
      <xdr:col>7</xdr:col>
      <xdr:colOff>276225</xdr:colOff>
      <xdr:row>106</xdr:row>
      <xdr:rowOff>152400</xdr:rowOff>
    </xdr:to>
    <xdr:sp>
      <xdr:nvSpPr>
        <xdr:cNvPr id="26" name="Oval 31"/>
        <xdr:cNvSpPr>
          <a:spLocks/>
        </xdr:cNvSpPr>
      </xdr:nvSpPr>
      <xdr:spPr>
        <a:xfrm>
          <a:off x="4391025" y="174021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106</xdr:row>
      <xdr:rowOff>0</xdr:rowOff>
    </xdr:from>
    <xdr:to>
      <xdr:col>1</xdr:col>
      <xdr:colOff>476250</xdr:colOff>
      <xdr:row>107</xdr:row>
      <xdr:rowOff>9525</xdr:rowOff>
    </xdr:to>
    <xdr:sp>
      <xdr:nvSpPr>
        <xdr:cNvPr id="27" name="Oval 32"/>
        <xdr:cNvSpPr>
          <a:spLocks/>
        </xdr:cNvSpPr>
      </xdr:nvSpPr>
      <xdr:spPr>
        <a:xfrm>
          <a:off x="895350" y="1742122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106</xdr:row>
      <xdr:rowOff>0</xdr:rowOff>
    </xdr:from>
    <xdr:to>
      <xdr:col>2</xdr:col>
      <xdr:colOff>247650</xdr:colOff>
      <xdr:row>107</xdr:row>
      <xdr:rowOff>9525</xdr:rowOff>
    </xdr:to>
    <xdr:sp>
      <xdr:nvSpPr>
        <xdr:cNvPr id="28" name="Oval 33"/>
        <xdr:cNvSpPr>
          <a:spLocks/>
        </xdr:cNvSpPr>
      </xdr:nvSpPr>
      <xdr:spPr>
        <a:xfrm>
          <a:off x="1257300" y="1742122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105</xdr:row>
      <xdr:rowOff>152400</xdr:rowOff>
    </xdr:from>
    <xdr:to>
      <xdr:col>6</xdr:col>
      <xdr:colOff>428625</xdr:colOff>
      <xdr:row>107</xdr:row>
      <xdr:rowOff>0</xdr:rowOff>
    </xdr:to>
    <xdr:sp>
      <xdr:nvSpPr>
        <xdr:cNvPr id="29" name="Oval 34"/>
        <xdr:cNvSpPr>
          <a:spLocks/>
        </xdr:cNvSpPr>
      </xdr:nvSpPr>
      <xdr:spPr>
        <a:xfrm>
          <a:off x="3933825" y="1741170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107</xdr:row>
      <xdr:rowOff>19050</xdr:rowOff>
    </xdr:from>
    <xdr:to>
      <xdr:col>2</xdr:col>
      <xdr:colOff>161925</xdr:colOff>
      <xdr:row>108</xdr:row>
      <xdr:rowOff>133350</xdr:rowOff>
    </xdr:to>
    <xdr:sp>
      <xdr:nvSpPr>
        <xdr:cNvPr id="30" name="Line 37"/>
        <xdr:cNvSpPr>
          <a:spLocks/>
        </xdr:cNvSpPr>
      </xdr:nvSpPr>
      <xdr:spPr>
        <a:xfrm>
          <a:off x="1362075" y="17602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107</xdr:row>
      <xdr:rowOff>0</xdr:rowOff>
    </xdr:from>
    <xdr:to>
      <xdr:col>1</xdr:col>
      <xdr:colOff>352425</xdr:colOff>
      <xdr:row>108</xdr:row>
      <xdr:rowOff>114300</xdr:rowOff>
    </xdr:to>
    <xdr:sp>
      <xdr:nvSpPr>
        <xdr:cNvPr id="31" name="Line 38"/>
        <xdr:cNvSpPr>
          <a:spLocks/>
        </xdr:cNvSpPr>
      </xdr:nvSpPr>
      <xdr:spPr>
        <a:xfrm>
          <a:off x="962025" y="175831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107</xdr:row>
      <xdr:rowOff>0</xdr:rowOff>
    </xdr:from>
    <xdr:to>
      <xdr:col>6</xdr:col>
      <xdr:colOff>342900</xdr:colOff>
      <xdr:row>108</xdr:row>
      <xdr:rowOff>114300</xdr:rowOff>
    </xdr:to>
    <xdr:sp>
      <xdr:nvSpPr>
        <xdr:cNvPr id="32" name="Line 39"/>
        <xdr:cNvSpPr>
          <a:spLocks/>
        </xdr:cNvSpPr>
      </xdr:nvSpPr>
      <xdr:spPr>
        <a:xfrm>
          <a:off x="4038600" y="175831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107</xdr:row>
      <xdr:rowOff>0</xdr:rowOff>
    </xdr:from>
    <xdr:to>
      <xdr:col>7</xdr:col>
      <xdr:colOff>200025</xdr:colOff>
      <xdr:row>108</xdr:row>
      <xdr:rowOff>114300</xdr:rowOff>
    </xdr:to>
    <xdr:sp>
      <xdr:nvSpPr>
        <xdr:cNvPr id="33" name="Line 40"/>
        <xdr:cNvSpPr>
          <a:spLocks/>
        </xdr:cNvSpPr>
      </xdr:nvSpPr>
      <xdr:spPr>
        <a:xfrm>
          <a:off x="4505325" y="175831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109</xdr:row>
      <xdr:rowOff>76200</xdr:rowOff>
    </xdr:from>
    <xdr:to>
      <xdr:col>4</xdr:col>
      <xdr:colOff>323850</xdr:colOff>
      <xdr:row>109</xdr:row>
      <xdr:rowOff>152400</xdr:rowOff>
    </xdr:to>
    <xdr:sp>
      <xdr:nvSpPr>
        <xdr:cNvPr id="34" name="Freeform 41"/>
        <xdr:cNvSpPr>
          <a:spLocks/>
        </xdr:cNvSpPr>
      </xdr:nvSpPr>
      <xdr:spPr>
        <a:xfrm>
          <a:off x="2438400" y="17983200"/>
          <a:ext cx="304800" cy="76200"/>
        </a:xfrm>
        <a:custGeom>
          <a:pathLst>
            <a:path h="8" w="32">
              <a:moveTo>
                <a:pt x="0" y="6"/>
              </a:moveTo>
              <a:cubicBezTo>
                <a:pt x="3" y="2"/>
                <a:pt x="4" y="0"/>
                <a:pt x="8" y="3"/>
              </a:cubicBezTo>
              <a:cubicBezTo>
                <a:pt x="11" y="8"/>
                <a:pt x="10" y="4"/>
                <a:pt x="15" y="2"/>
              </a:cubicBezTo>
              <a:cubicBezTo>
                <a:pt x="19" y="5"/>
                <a:pt x="20" y="6"/>
                <a:pt x="24" y="3"/>
              </a:cubicBezTo>
              <a:cubicBezTo>
                <a:pt x="27" y="4"/>
                <a:pt x="30" y="4"/>
                <a:pt x="32" y="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109</xdr:row>
      <xdr:rowOff>152400</xdr:rowOff>
    </xdr:from>
    <xdr:to>
      <xdr:col>4</xdr:col>
      <xdr:colOff>19050</xdr:colOff>
      <xdr:row>109</xdr:row>
      <xdr:rowOff>152400</xdr:rowOff>
    </xdr:to>
    <xdr:sp>
      <xdr:nvSpPr>
        <xdr:cNvPr id="35" name="Line 42"/>
        <xdr:cNvSpPr>
          <a:spLocks/>
        </xdr:cNvSpPr>
      </xdr:nvSpPr>
      <xdr:spPr>
        <a:xfrm flipH="1">
          <a:off x="2228850" y="1805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109</xdr:row>
      <xdr:rowOff>142875</xdr:rowOff>
    </xdr:from>
    <xdr:to>
      <xdr:col>5</xdr:col>
      <xdr:colOff>161925</xdr:colOff>
      <xdr:row>109</xdr:row>
      <xdr:rowOff>142875</xdr:rowOff>
    </xdr:to>
    <xdr:sp>
      <xdr:nvSpPr>
        <xdr:cNvPr id="36" name="Line 43"/>
        <xdr:cNvSpPr>
          <a:spLocks/>
        </xdr:cNvSpPr>
      </xdr:nvSpPr>
      <xdr:spPr>
        <a:xfrm>
          <a:off x="2724150" y="18049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108</xdr:row>
      <xdr:rowOff>85725</xdr:rowOff>
    </xdr:from>
    <xdr:to>
      <xdr:col>5</xdr:col>
      <xdr:colOff>152400</xdr:colOff>
      <xdr:row>109</xdr:row>
      <xdr:rowOff>133350</xdr:rowOff>
    </xdr:to>
    <xdr:sp>
      <xdr:nvSpPr>
        <xdr:cNvPr id="37" name="Line 45"/>
        <xdr:cNvSpPr>
          <a:spLocks/>
        </xdr:cNvSpPr>
      </xdr:nvSpPr>
      <xdr:spPr>
        <a:xfrm flipV="1">
          <a:off x="3181350" y="17830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108</xdr:row>
      <xdr:rowOff>104775</xdr:rowOff>
    </xdr:from>
    <xdr:to>
      <xdr:col>3</xdr:col>
      <xdr:colOff>419100</xdr:colOff>
      <xdr:row>109</xdr:row>
      <xdr:rowOff>152400</xdr:rowOff>
    </xdr:to>
    <xdr:sp>
      <xdr:nvSpPr>
        <xdr:cNvPr id="38" name="Line 46"/>
        <xdr:cNvSpPr>
          <a:spLocks/>
        </xdr:cNvSpPr>
      </xdr:nvSpPr>
      <xdr:spPr>
        <a:xfrm flipV="1">
          <a:off x="2228850" y="178498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104775</xdr:rowOff>
    </xdr:from>
    <xdr:to>
      <xdr:col>2</xdr:col>
      <xdr:colOff>0</xdr:colOff>
      <xdr:row>111</xdr:row>
      <xdr:rowOff>95250</xdr:rowOff>
    </xdr:to>
    <xdr:sp>
      <xdr:nvSpPr>
        <xdr:cNvPr id="39" name="Line 47"/>
        <xdr:cNvSpPr>
          <a:spLocks/>
        </xdr:cNvSpPr>
      </xdr:nvSpPr>
      <xdr:spPr>
        <a:xfrm>
          <a:off x="1200150" y="178498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109</xdr:row>
      <xdr:rowOff>66675</xdr:rowOff>
    </xdr:from>
    <xdr:to>
      <xdr:col>2</xdr:col>
      <xdr:colOff>47625</xdr:colOff>
      <xdr:row>109</xdr:row>
      <xdr:rowOff>142875</xdr:rowOff>
    </xdr:to>
    <xdr:sp>
      <xdr:nvSpPr>
        <xdr:cNvPr id="40" name="Line 48"/>
        <xdr:cNvSpPr>
          <a:spLocks/>
        </xdr:cNvSpPr>
      </xdr:nvSpPr>
      <xdr:spPr>
        <a:xfrm>
          <a:off x="1181100" y="17973675"/>
          <a:ext cx="66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109</xdr:row>
      <xdr:rowOff>47625</xdr:rowOff>
    </xdr:from>
    <xdr:to>
      <xdr:col>2</xdr:col>
      <xdr:colOff>47625</xdr:colOff>
      <xdr:row>110</xdr:row>
      <xdr:rowOff>0</xdr:rowOff>
    </xdr:to>
    <xdr:sp>
      <xdr:nvSpPr>
        <xdr:cNvPr id="41" name="Line 49"/>
        <xdr:cNvSpPr>
          <a:spLocks/>
        </xdr:cNvSpPr>
      </xdr:nvSpPr>
      <xdr:spPr>
        <a:xfrm flipH="1">
          <a:off x="1171575" y="17954625"/>
          <a:ext cx="76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108</xdr:row>
      <xdr:rowOff>76200</xdr:rowOff>
    </xdr:from>
    <xdr:to>
      <xdr:col>6</xdr:col>
      <xdr:colOff>590550</xdr:colOff>
      <xdr:row>110</xdr:row>
      <xdr:rowOff>9525</xdr:rowOff>
    </xdr:to>
    <xdr:sp>
      <xdr:nvSpPr>
        <xdr:cNvPr id="42" name="Line 51"/>
        <xdr:cNvSpPr>
          <a:spLocks/>
        </xdr:cNvSpPr>
      </xdr:nvSpPr>
      <xdr:spPr>
        <a:xfrm>
          <a:off x="4286250" y="178212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108</xdr:row>
      <xdr:rowOff>104775</xdr:rowOff>
    </xdr:from>
    <xdr:to>
      <xdr:col>2</xdr:col>
      <xdr:colOff>533400</xdr:colOff>
      <xdr:row>110</xdr:row>
      <xdr:rowOff>38100</xdr:rowOff>
    </xdr:to>
    <xdr:sp>
      <xdr:nvSpPr>
        <xdr:cNvPr id="43" name="Line 52"/>
        <xdr:cNvSpPr>
          <a:spLocks/>
        </xdr:cNvSpPr>
      </xdr:nvSpPr>
      <xdr:spPr>
        <a:xfrm>
          <a:off x="1733550" y="178498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108</xdr:row>
      <xdr:rowOff>57150</xdr:rowOff>
    </xdr:from>
    <xdr:to>
      <xdr:col>6</xdr:col>
      <xdr:colOff>0</xdr:colOff>
      <xdr:row>109</xdr:row>
      <xdr:rowOff>152400</xdr:rowOff>
    </xdr:to>
    <xdr:sp>
      <xdr:nvSpPr>
        <xdr:cNvPr id="44" name="Line 53"/>
        <xdr:cNvSpPr>
          <a:spLocks/>
        </xdr:cNvSpPr>
      </xdr:nvSpPr>
      <xdr:spPr>
        <a:xfrm>
          <a:off x="3695700" y="178022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110</xdr:row>
      <xdr:rowOff>142875</xdr:rowOff>
    </xdr:from>
    <xdr:to>
      <xdr:col>2</xdr:col>
      <xdr:colOff>0</xdr:colOff>
      <xdr:row>111</xdr:row>
      <xdr:rowOff>76200</xdr:rowOff>
    </xdr:to>
    <xdr:sp>
      <xdr:nvSpPr>
        <xdr:cNvPr id="45" name="Line 54"/>
        <xdr:cNvSpPr>
          <a:spLocks/>
        </xdr:cNvSpPr>
      </xdr:nvSpPr>
      <xdr:spPr>
        <a:xfrm flipH="1">
          <a:off x="1057275" y="18211800"/>
          <a:ext cx="1428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111</xdr:row>
      <xdr:rowOff>85725</xdr:rowOff>
    </xdr:from>
    <xdr:to>
      <xdr:col>1</xdr:col>
      <xdr:colOff>552450</xdr:colOff>
      <xdr:row>111</xdr:row>
      <xdr:rowOff>85725</xdr:rowOff>
    </xdr:to>
    <xdr:sp>
      <xdr:nvSpPr>
        <xdr:cNvPr id="46" name="Line 55"/>
        <xdr:cNvSpPr>
          <a:spLocks/>
        </xdr:cNvSpPr>
      </xdr:nvSpPr>
      <xdr:spPr>
        <a:xfrm>
          <a:off x="1066800" y="183165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111</xdr:row>
      <xdr:rowOff>85725</xdr:rowOff>
    </xdr:from>
    <xdr:to>
      <xdr:col>1</xdr:col>
      <xdr:colOff>552450</xdr:colOff>
      <xdr:row>113</xdr:row>
      <xdr:rowOff>28575</xdr:rowOff>
    </xdr:to>
    <xdr:sp>
      <xdr:nvSpPr>
        <xdr:cNvPr id="47" name="Line 56"/>
        <xdr:cNvSpPr>
          <a:spLocks/>
        </xdr:cNvSpPr>
      </xdr:nvSpPr>
      <xdr:spPr>
        <a:xfrm flipH="1">
          <a:off x="1000125" y="18316575"/>
          <a:ext cx="1619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113</xdr:row>
      <xdr:rowOff>28575</xdr:rowOff>
    </xdr:from>
    <xdr:to>
      <xdr:col>2</xdr:col>
      <xdr:colOff>66675</xdr:colOff>
      <xdr:row>113</xdr:row>
      <xdr:rowOff>28575</xdr:rowOff>
    </xdr:to>
    <xdr:sp>
      <xdr:nvSpPr>
        <xdr:cNvPr id="48" name="Line 57"/>
        <xdr:cNvSpPr>
          <a:spLocks/>
        </xdr:cNvSpPr>
      </xdr:nvSpPr>
      <xdr:spPr>
        <a:xfrm>
          <a:off x="809625" y="18583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100</xdr:row>
      <xdr:rowOff>114300</xdr:rowOff>
    </xdr:from>
    <xdr:to>
      <xdr:col>4</xdr:col>
      <xdr:colOff>323850</xdr:colOff>
      <xdr:row>102</xdr:row>
      <xdr:rowOff>9525</xdr:rowOff>
    </xdr:to>
    <xdr:sp>
      <xdr:nvSpPr>
        <xdr:cNvPr id="49" name="Line 58"/>
        <xdr:cNvSpPr>
          <a:spLocks/>
        </xdr:cNvSpPr>
      </xdr:nvSpPr>
      <xdr:spPr>
        <a:xfrm>
          <a:off x="2743200" y="165639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104</xdr:row>
      <xdr:rowOff>104775</xdr:rowOff>
    </xdr:from>
    <xdr:to>
      <xdr:col>1</xdr:col>
      <xdr:colOff>9525</xdr:colOff>
      <xdr:row>104</xdr:row>
      <xdr:rowOff>104775</xdr:rowOff>
    </xdr:to>
    <xdr:sp>
      <xdr:nvSpPr>
        <xdr:cNvPr id="50" name="Line 59"/>
        <xdr:cNvSpPr>
          <a:spLocks/>
        </xdr:cNvSpPr>
      </xdr:nvSpPr>
      <xdr:spPr>
        <a:xfrm flipH="1">
          <a:off x="247650" y="172021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104</xdr:row>
      <xdr:rowOff>104775</xdr:rowOff>
    </xdr:from>
    <xdr:to>
      <xdr:col>1</xdr:col>
      <xdr:colOff>295275</xdr:colOff>
      <xdr:row>106</xdr:row>
      <xdr:rowOff>66675</xdr:rowOff>
    </xdr:to>
    <xdr:sp>
      <xdr:nvSpPr>
        <xdr:cNvPr id="51" name="Line 60"/>
        <xdr:cNvSpPr>
          <a:spLocks/>
        </xdr:cNvSpPr>
      </xdr:nvSpPr>
      <xdr:spPr>
        <a:xfrm>
          <a:off x="238125" y="17202150"/>
          <a:ext cx="6667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103</xdr:row>
      <xdr:rowOff>85725</xdr:rowOff>
    </xdr:from>
    <xdr:to>
      <xdr:col>7</xdr:col>
      <xdr:colOff>238125</xdr:colOff>
      <xdr:row>103</xdr:row>
      <xdr:rowOff>85725</xdr:rowOff>
    </xdr:to>
    <xdr:sp>
      <xdr:nvSpPr>
        <xdr:cNvPr id="52" name="Line 61"/>
        <xdr:cNvSpPr>
          <a:spLocks/>
        </xdr:cNvSpPr>
      </xdr:nvSpPr>
      <xdr:spPr>
        <a:xfrm>
          <a:off x="4276725" y="17021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103</xdr:row>
      <xdr:rowOff>95250</xdr:rowOff>
    </xdr:from>
    <xdr:to>
      <xdr:col>7</xdr:col>
      <xdr:colOff>228600</xdr:colOff>
      <xdr:row>105</xdr:row>
      <xdr:rowOff>95250</xdr:rowOff>
    </xdr:to>
    <xdr:sp>
      <xdr:nvSpPr>
        <xdr:cNvPr id="53" name="Line 62"/>
        <xdr:cNvSpPr>
          <a:spLocks/>
        </xdr:cNvSpPr>
      </xdr:nvSpPr>
      <xdr:spPr>
        <a:xfrm flipH="1">
          <a:off x="3314700" y="17030700"/>
          <a:ext cx="1219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110</xdr:row>
      <xdr:rowOff>0</xdr:rowOff>
    </xdr:from>
    <xdr:to>
      <xdr:col>4</xdr:col>
      <xdr:colOff>28575</xdr:colOff>
      <xdr:row>112</xdr:row>
      <xdr:rowOff>66675</xdr:rowOff>
    </xdr:to>
    <xdr:sp>
      <xdr:nvSpPr>
        <xdr:cNvPr id="54" name="Line 63"/>
        <xdr:cNvSpPr>
          <a:spLocks/>
        </xdr:cNvSpPr>
      </xdr:nvSpPr>
      <xdr:spPr>
        <a:xfrm flipV="1">
          <a:off x="2171700" y="18068925"/>
          <a:ext cx="2762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112</xdr:row>
      <xdr:rowOff>66675</xdr:rowOff>
    </xdr:from>
    <xdr:to>
      <xdr:col>3</xdr:col>
      <xdr:colOff>581025</xdr:colOff>
      <xdr:row>112</xdr:row>
      <xdr:rowOff>66675</xdr:rowOff>
    </xdr:to>
    <xdr:sp>
      <xdr:nvSpPr>
        <xdr:cNvPr id="55" name="Line 64"/>
        <xdr:cNvSpPr>
          <a:spLocks/>
        </xdr:cNvSpPr>
      </xdr:nvSpPr>
      <xdr:spPr>
        <a:xfrm>
          <a:off x="2171700" y="18459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137</xdr:row>
      <xdr:rowOff>0</xdr:rowOff>
    </xdr:from>
    <xdr:to>
      <xdr:col>7</xdr:col>
      <xdr:colOff>342900</xdr:colOff>
      <xdr:row>137</xdr:row>
      <xdr:rowOff>9525</xdr:rowOff>
    </xdr:to>
    <xdr:sp>
      <xdr:nvSpPr>
        <xdr:cNvPr id="56" name="Line 65"/>
        <xdr:cNvSpPr>
          <a:spLocks/>
        </xdr:cNvSpPr>
      </xdr:nvSpPr>
      <xdr:spPr>
        <a:xfrm flipV="1">
          <a:off x="1209675" y="22440900"/>
          <a:ext cx="3438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137</xdr:row>
      <xdr:rowOff>9525</xdr:rowOff>
    </xdr:from>
    <xdr:to>
      <xdr:col>2</xdr:col>
      <xdr:colOff>0</xdr:colOff>
      <xdr:row>139</xdr:row>
      <xdr:rowOff>0</xdr:rowOff>
    </xdr:to>
    <xdr:sp>
      <xdr:nvSpPr>
        <xdr:cNvPr id="57" name="Line 66"/>
        <xdr:cNvSpPr>
          <a:spLocks/>
        </xdr:cNvSpPr>
      </xdr:nvSpPr>
      <xdr:spPr>
        <a:xfrm>
          <a:off x="1200150" y="2245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139</xdr:row>
      <xdr:rowOff>9525</xdr:rowOff>
    </xdr:from>
    <xdr:to>
      <xdr:col>2</xdr:col>
      <xdr:colOff>57150</xdr:colOff>
      <xdr:row>141</xdr:row>
      <xdr:rowOff>9525</xdr:rowOff>
    </xdr:to>
    <xdr:sp>
      <xdr:nvSpPr>
        <xdr:cNvPr id="58" name="Rectangle 67"/>
        <xdr:cNvSpPr>
          <a:spLocks/>
        </xdr:cNvSpPr>
      </xdr:nvSpPr>
      <xdr:spPr>
        <a:xfrm>
          <a:off x="1200150" y="22774275"/>
          <a:ext cx="571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141</xdr:row>
      <xdr:rowOff>19050</xdr:rowOff>
    </xdr:from>
    <xdr:to>
      <xdr:col>2</xdr:col>
      <xdr:colOff>9525</xdr:colOff>
      <xdr:row>143</xdr:row>
      <xdr:rowOff>0</xdr:rowOff>
    </xdr:to>
    <xdr:sp>
      <xdr:nvSpPr>
        <xdr:cNvPr id="59" name="Line 68"/>
        <xdr:cNvSpPr>
          <a:spLocks/>
        </xdr:cNvSpPr>
      </xdr:nvSpPr>
      <xdr:spPr>
        <a:xfrm>
          <a:off x="1209675" y="23107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</xdr:row>
      <xdr:rowOff>19050</xdr:rowOff>
    </xdr:from>
    <xdr:to>
      <xdr:col>3</xdr:col>
      <xdr:colOff>0</xdr:colOff>
      <xdr:row>138</xdr:row>
      <xdr:rowOff>152400</xdr:rowOff>
    </xdr:to>
    <xdr:sp>
      <xdr:nvSpPr>
        <xdr:cNvPr id="60" name="Line 69"/>
        <xdr:cNvSpPr>
          <a:spLocks/>
        </xdr:cNvSpPr>
      </xdr:nvSpPr>
      <xdr:spPr>
        <a:xfrm>
          <a:off x="1809750" y="22459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139</xdr:row>
      <xdr:rowOff>0</xdr:rowOff>
    </xdr:from>
    <xdr:to>
      <xdr:col>2</xdr:col>
      <xdr:colOff>600075</xdr:colOff>
      <xdr:row>141</xdr:row>
      <xdr:rowOff>9525</xdr:rowOff>
    </xdr:to>
    <xdr:sp>
      <xdr:nvSpPr>
        <xdr:cNvPr id="61" name="Rectangle 70"/>
        <xdr:cNvSpPr>
          <a:spLocks/>
        </xdr:cNvSpPr>
      </xdr:nvSpPr>
      <xdr:spPr>
        <a:xfrm>
          <a:off x="1724025" y="22764750"/>
          <a:ext cx="762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140</xdr:row>
      <xdr:rowOff>152400</xdr:rowOff>
    </xdr:from>
    <xdr:to>
      <xdr:col>3</xdr:col>
      <xdr:colOff>0</xdr:colOff>
      <xdr:row>143</xdr:row>
      <xdr:rowOff>9525</xdr:rowOff>
    </xdr:to>
    <xdr:sp>
      <xdr:nvSpPr>
        <xdr:cNvPr id="62" name="Line 71"/>
        <xdr:cNvSpPr>
          <a:spLocks/>
        </xdr:cNvSpPr>
      </xdr:nvSpPr>
      <xdr:spPr>
        <a:xfrm>
          <a:off x="1809750" y="23079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137</xdr:row>
      <xdr:rowOff>66675</xdr:rowOff>
    </xdr:from>
    <xdr:to>
      <xdr:col>4</xdr:col>
      <xdr:colOff>361950</xdr:colOff>
      <xdr:row>138</xdr:row>
      <xdr:rowOff>47625</xdr:rowOff>
    </xdr:to>
    <xdr:sp>
      <xdr:nvSpPr>
        <xdr:cNvPr id="63" name="Oval 75"/>
        <xdr:cNvSpPr>
          <a:spLocks/>
        </xdr:cNvSpPr>
      </xdr:nvSpPr>
      <xdr:spPr>
        <a:xfrm>
          <a:off x="2638425" y="2250757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139</xdr:row>
      <xdr:rowOff>66675</xdr:rowOff>
    </xdr:from>
    <xdr:to>
      <xdr:col>4</xdr:col>
      <xdr:colOff>285750</xdr:colOff>
      <xdr:row>139</xdr:row>
      <xdr:rowOff>142875</xdr:rowOff>
    </xdr:to>
    <xdr:sp>
      <xdr:nvSpPr>
        <xdr:cNvPr id="64" name="Line 76"/>
        <xdr:cNvSpPr>
          <a:spLocks/>
        </xdr:cNvSpPr>
      </xdr:nvSpPr>
      <xdr:spPr>
        <a:xfrm>
          <a:off x="2705100" y="22831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139</xdr:row>
      <xdr:rowOff>152400</xdr:rowOff>
    </xdr:from>
    <xdr:to>
      <xdr:col>4</xdr:col>
      <xdr:colOff>447675</xdr:colOff>
      <xdr:row>139</xdr:row>
      <xdr:rowOff>152400</xdr:rowOff>
    </xdr:to>
    <xdr:sp>
      <xdr:nvSpPr>
        <xdr:cNvPr id="65" name="Line 77"/>
        <xdr:cNvSpPr>
          <a:spLocks/>
        </xdr:cNvSpPr>
      </xdr:nvSpPr>
      <xdr:spPr>
        <a:xfrm>
          <a:off x="2571750" y="229171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139</xdr:row>
      <xdr:rowOff>152400</xdr:rowOff>
    </xdr:from>
    <xdr:to>
      <xdr:col>4</xdr:col>
      <xdr:colOff>133350</xdr:colOff>
      <xdr:row>141</xdr:row>
      <xdr:rowOff>9525</xdr:rowOff>
    </xdr:to>
    <xdr:sp>
      <xdr:nvSpPr>
        <xdr:cNvPr id="66" name="Line 78"/>
        <xdr:cNvSpPr>
          <a:spLocks/>
        </xdr:cNvSpPr>
      </xdr:nvSpPr>
      <xdr:spPr>
        <a:xfrm>
          <a:off x="2552700" y="229171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139</xdr:row>
      <xdr:rowOff>152400</xdr:rowOff>
    </xdr:from>
    <xdr:to>
      <xdr:col>4</xdr:col>
      <xdr:colOff>438150</xdr:colOff>
      <xdr:row>141</xdr:row>
      <xdr:rowOff>0</xdr:rowOff>
    </xdr:to>
    <xdr:sp>
      <xdr:nvSpPr>
        <xdr:cNvPr id="67" name="Line 79"/>
        <xdr:cNvSpPr>
          <a:spLocks/>
        </xdr:cNvSpPr>
      </xdr:nvSpPr>
      <xdr:spPr>
        <a:xfrm>
          <a:off x="2857500" y="22917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141</xdr:row>
      <xdr:rowOff>0</xdr:rowOff>
    </xdr:from>
    <xdr:to>
      <xdr:col>4</xdr:col>
      <xdr:colOff>200025</xdr:colOff>
      <xdr:row>142</xdr:row>
      <xdr:rowOff>38100</xdr:rowOff>
    </xdr:to>
    <xdr:sp>
      <xdr:nvSpPr>
        <xdr:cNvPr id="68" name="Rectangle 80"/>
        <xdr:cNvSpPr>
          <a:spLocks/>
        </xdr:cNvSpPr>
      </xdr:nvSpPr>
      <xdr:spPr>
        <a:xfrm>
          <a:off x="2543175" y="23088600"/>
          <a:ext cx="76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140</xdr:row>
      <xdr:rowOff>152400</xdr:rowOff>
    </xdr:from>
    <xdr:to>
      <xdr:col>4</xdr:col>
      <xdr:colOff>485775</xdr:colOff>
      <xdr:row>142</xdr:row>
      <xdr:rowOff>47625</xdr:rowOff>
    </xdr:to>
    <xdr:sp>
      <xdr:nvSpPr>
        <xdr:cNvPr id="69" name="Rectangle 81"/>
        <xdr:cNvSpPr>
          <a:spLocks/>
        </xdr:cNvSpPr>
      </xdr:nvSpPr>
      <xdr:spPr>
        <a:xfrm>
          <a:off x="2828925" y="23079075"/>
          <a:ext cx="76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142</xdr:row>
      <xdr:rowOff>47625</xdr:rowOff>
    </xdr:from>
    <xdr:to>
      <xdr:col>4</xdr:col>
      <xdr:colOff>152400</xdr:colOff>
      <xdr:row>143</xdr:row>
      <xdr:rowOff>0</xdr:rowOff>
    </xdr:to>
    <xdr:sp>
      <xdr:nvSpPr>
        <xdr:cNvPr id="70" name="Line 82"/>
        <xdr:cNvSpPr>
          <a:spLocks/>
        </xdr:cNvSpPr>
      </xdr:nvSpPr>
      <xdr:spPr>
        <a:xfrm>
          <a:off x="2571750" y="23298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142</xdr:row>
      <xdr:rowOff>47625</xdr:rowOff>
    </xdr:from>
    <xdr:to>
      <xdr:col>4</xdr:col>
      <xdr:colOff>447675</xdr:colOff>
      <xdr:row>142</xdr:row>
      <xdr:rowOff>152400</xdr:rowOff>
    </xdr:to>
    <xdr:sp>
      <xdr:nvSpPr>
        <xdr:cNvPr id="71" name="Line 83"/>
        <xdr:cNvSpPr>
          <a:spLocks/>
        </xdr:cNvSpPr>
      </xdr:nvSpPr>
      <xdr:spPr>
        <a:xfrm>
          <a:off x="2867025" y="23298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142</xdr:row>
      <xdr:rowOff>152400</xdr:rowOff>
    </xdr:from>
    <xdr:to>
      <xdr:col>4</xdr:col>
      <xdr:colOff>142875</xdr:colOff>
      <xdr:row>143</xdr:row>
      <xdr:rowOff>0</xdr:rowOff>
    </xdr:to>
    <xdr:sp>
      <xdr:nvSpPr>
        <xdr:cNvPr id="72" name="Line 84"/>
        <xdr:cNvSpPr>
          <a:spLocks/>
        </xdr:cNvSpPr>
      </xdr:nvSpPr>
      <xdr:spPr>
        <a:xfrm>
          <a:off x="1209675" y="23402925"/>
          <a:ext cx="1352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142</xdr:row>
      <xdr:rowOff>152400</xdr:rowOff>
    </xdr:from>
    <xdr:to>
      <xdr:col>7</xdr:col>
      <xdr:colOff>333375</xdr:colOff>
      <xdr:row>143</xdr:row>
      <xdr:rowOff>0</xdr:rowOff>
    </xdr:to>
    <xdr:sp>
      <xdr:nvSpPr>
        <xdr:cNvPr id="73" name="Line 85"/>
        <xdr:cNvSpPr>
          <a:spLocks/>
        </xdr:cNvSpPr>
      </xdr:nvSpPr>
      <xdr:spPr>
        <a:xfrm>
          <a:off x="2867025" y="23402925"/>
          <a:ext cx="1771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142</xdr:row>
      <xdr:rowOff>152400</xdr:rowOff>
    </xdr:from>
    <xdr:to>
      <xdr:col>4</xdr:col>
      <xdr:colOff>142875</xdr:colOff>
      <xdr:row>143</xdr:row>
      <xdr:rowOff>57150</xdr:rowOff>
    </xdr:to>
    <xdr:sp>
      <xdr:nvSpPr>
        <xdr:cNvPr id="74" name="Line 86"/>
        <xdr:cNvSpPr>
          <a:spLocks/>
        </xdr:cNvSpPr>
      </xdr:nvSpPr>
      <xdr:spPr>
        <a:xfrm>
          <a:off x="2562225" y="234029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142</xdr:row>
      <xdr:rowOff>142875</xdr:rowOff>
    </xdr:from>
    <xdr:to>
      <xdr:col>4</xdr:col>
      <xdr:colOff>438150</xdr:colOff>
      <xdr:row>143</xdr:row>
      <xdr:rowOff>57150</xdr:rowOff>
    </xdr:to>
    <xdr:sp>
      <xdr:nvSpPr>
        <xdr:cNvPr id="75" name="Line 87"/>
        <xdr:cNvSpPr>
          <a:spLocks/>
        </xdr:cNvSpPr>
      </xdr:nvSpPr>
      <xdr:spPr>
        <a:xfrm>
          <a:off x="2857500" y="233934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143</xdr:row>
      <xdr:rowOff>57150</xdr:rowOff>
    </xdr:from>
    <xdr:to>
      <xdr:col>4</xdr:col>
      <xdr:colOff>238125</xdr:colOff>
      <xdr:row>143</xdr:row>
      <xdr:rowOff>57150</xdr:rowOff>
    </xdr:to>
    <xdr:sp>
      <xdr:nvSpPr>
        <xdr:cNvPr id="76" name="Line 88"/>
        <xdr:cNvSpPr>
          <a:spLocks/>
        </xdr:cNvSpPr>
      </xdr:nvSpPr>
      <xdr:spPr>
        <a:xfrm>
          <a:off x="2562225" y="23469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143</xdr:row>
      <xdr:rowOff>47625</xdr:rowOff>
    </xdr:from>
    <xdr:to>
      <xdr:col>4</xdr:col>
      <xdr:colOff>352425</xdr:colOff>
      <xdr:row>143</xdr:row>
      <xdr:rowOff>123825</xdr:rowOff>
    </xdr:to>
    <xdr:sp>
      <xdr:nvSpPr>
        <xdr:cNvPr id="77" name="Rectangle 89"/>
        <xdr:cNvSpPr>
          <a:spLocks/>
        </xdr:cNvSpPr>
      </xdr:nvSpPr>
      <xdr:spPr>
        <a:xfrm>
          <a:off x="2667000" y="234600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143</xdr:row>
      <xdr:rowOff>57150</xdr:rowOff>
    </xdr:from>
    <xdr:to>
      <xdr:col>4</xdr:col>
      <xdr:colOff>447675</xdr:colOff>
      <xdr:row>143</xdr:row>
      <xdr:rowOff>57150</xdr:rowOff>
    </xdr:to>
    <xdr:sp>
      <xdr:nvSpPr>
        <xdr:cNvPr id="78" name="Line 90"/>
        <xdr:cNvSpPr>
          <a:spLocks/>
        </xdr:cNvSpPr>
      </xdr:nvSpPr>
      <xdr:spPr>
        <a:xfrm>
          <a:off x="2781300" y="234696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137</xdr:row>
      <xdr:rowOff>0</xdr:rowOff>
    </xdr:from>
    <xdr:to>
      <xdr:col>4</xdr:col>
      <xdr:colOff>295275</xdr:colOff>
      <xdr:row>137</xdr:row>
      <xdr:rowOff>66675</xdr:rowOff>
    </xdr:to>
    <xdr:sp>
      <xdr:nvSpPr>
        <xdr:cNvPr id="79" name="Line 91"/>
        <xdr:cNvSpPr>
          <a:spLocks/>
        </xdr:cNvSpPr>
      </xdr:nvSpPr>
      <xdr:spPr>
        <a:xfrm>
          <a:off x="2714625" y="224409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138</xdr:row>
      <xdr:rowOff>104775</xdr:rowOff>
    </xdr:from>
    <xdr:to>
      <xdr:col>4</xdr:col>
      <xdr:colOff>352425</xdr:colOff>
      <xdr:row>139</xdr:row>
      <xdr:rowOff>76200</xdr:rowOff>
    </xdr:to>
    <xdr:sp>
      <xdr:nvSpPr>
        <xdr:cNvPr id="80" name="Rectangle 92"/>
        <xdr:cNvSpPr>
          <a:spLocks/>
        </xdr:cNvSpPr>
      </xdr:nvSpPr>
      <xdr:spPr>
        <a:xfrm>
          <a:off x="2695575" y="22707600"/>
          <a:ext cx="762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138</xdr:row>
      <xdr:rowOff>47625</xdr:rowOff>
    </xdr:from>
    <xdr:to>
      <xdr:col>4</xdr:col>
      <xdr:colOff>295275</xdr:colOff>
      <xdr:row>138</xdr:row>
      <xdr:rowOff>104775</xdr:rowOff>
    </xdr:to>
    <xdr:sp>
      <xdr:nvSpPr>
        <xdr:cNvPr id="81" name="Line 93"/>
        <xdr:cNvSpPr>
          <a:spLocks/>
        </xdr:cNvSpPr>
      </xdr:nvSpPr>
      <xdr:spPr>
        <a:xfrm flipV="1">
          <a:off x="2705100" y="22650450"/>
          <a:ext cx="95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137</xdr:row>
      <xdr:rowOff>0</xdr:rowOff>
    </xdr:from>
    <xdr:to>
      <xdr:col>7</xdr:col>
      <xdr:colOff>342900</xdr:colOff>
      <xdr:row>138</xdr:row>
      <xdr:rowOff>152400</xdr:rowOff>
    </xdr:to>
    <xdr:sp>
      <xdr:nvSpPr>
        <xdr:cNvPr id="82" name="Line 95"/>
        <xdr:cNvSpPr>
          <a:spLocks/>
        </xdr:cNvSpPr>
      </xdr:nvSpPr>
      <xdr:spPr>
        <a:xfrm>
          <a:off x="4648200" y="224409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137</xdr:row>
      <xdr:rowOff>0</xdr:rowOff>
    </xdr:from>
    <xdr:to>
      <xdr:col>6</xdr:col>
      <xdr:colOff>342900</xdr:colOff>
      <xdr:row>139</xdr:row>
      <xdr:rowOff>0</xdr:rowOff>
    </xdr:to>
    <xdr:sp>
      <xdr:nvSpPr>
        <xdr:cNvPr id="83" name="Line 96"/>
        <xdr:cNvSpPr>
          <a:spLocks/>
        </xdr:cNvSpPr>
      </xdr:nvSpPr>
      <xdr:spPr>
        <a:xfrm>
          <a:off x="4038600" y="22440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139</xdr:row>
      <xdr:rowOff>0</xdr:rowOff>
    </xdr:from>
    <xdr:to>
      <xdr:col>6</xdr:col>
      <xdr:colOff>409575</xdr:colOff>
      <xdr:row>140</xdr:row>
      <xdr:rowOff>152400</xdr:rowOff>
    </xdr:to>
    <xdr:sp>
      <xdr:nvSpPr>
        <xdr:cNvPr id="84" name="Rectangle 97"/>
        <xdr:cNvSpPr>
          <a:spLocks/>
        </xdr:cNvSpPr>
      </xdr:nvSpPr>
      <xdr:spPr>
        <a:xfrm>
          <a:off x="4029075" y="22764750"/>
          <a:ext cx="76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139</xdr:row>
      <xdr:rowOff>0</xdr:rowOff>
    </xdr:from>
    <xdr:to>
      <xdr:col>7</xdr:col>
      <xdr:colOff>400050</xdr:colOff>
      <xdr:row>141</xdr:row>
      <xdr:rowOff>0</xdr:rowOff>
    </xdr:to>
    <xdr:sp>
      <xdr:nvSpPr>
        <xdr:cNvPr id="85" name="Rectangle 98"/>
        <xdr:cNvSpPr>
          <a:spLocks/>
        </xdr:cNvSpPr>
      </xdr:nvSpPr>
      <xdr:spPr>
        <a:xfrm>
          <a:off x="4629150" y="22764750"/>
          <a:ext cx="762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141</xdr:row>
      <xdr:rowOff>0</xdr:rowOff>
    </xdr:from>
    <xdr:to>
      <xdr:col>6</xdr:col>
      <xdr:colOff>371475</xdr:colOff>
      <xdr:row>143</xdr:row>
      <xdr:rowOff>0</xdr:rowOff>
    </xdr:to>
    <xdr:sp>
      <xdr:nvSpPr>
        <xdr:cNvPr id="86" name="Line 99"/>
        <xdr:cNvSpPr>
          <a:spLocks/>
        </xdr:cNvSpPr>
      </xdr:nvSpPr>
      <xdr:spPr>
        <a:xfrm>
          <a:off x="4067175" y="23088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141</xdr:row>
      <xdr:rowOff>9525</xdr:rowOff>
    </xdr:from>
    <xdr:to>
      <xdr:col>7</xdr:col>
      <xdr:colOff>371475</xdr:colOff>
      <xdr:row>143</xdr:row>
      <xdr:rowOff>0</xdr:rowOff>
    </xdr:to>
    <xdr:sp>
      <xdr:nvSpPr>
        <xdr:cNvPr id="87" name="Line 100"/>
        <xdr:cNvSpPr>
          <a:spLocks/>
        </xdr:cNvSpPr>
      </xdr:nvSpPr>
      <xdr:spPr>
        <a:xfrm>
          <a:off x="4676775" y="2309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143</xdr:row>
      <xdr:rowOff>0</xdr:rowOff>
    </xdr:from>
    <xdr:to>
      <xdr:col>3</xdr:col>
      <xdr:colOff>85725</xdr:colOff>
      <xdr:row>146</xdr:row>
      <xdr:rowOff>0</xdr:rowOff>
    </xdr:to>
    <xdr:sp>
      <xdr:nvSpPr>
        <xdr:cNvPr id="88" name="Line 101"/>
        <xdr:cNvSpPr>
          <a:spLocks/>
        </xdr:cNvSpPr>
      </xdr:nvSpPr>
      <xdr:spPr>
        <a:xfrm>
          <a:off x="1895475" y="234124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148</xdr:row>
      <xdr:rowOff>66675</xdr:rowOff>
    </xdr:from>
    <xdr:to>
      <xdr:col>7</xdr:col>
      <xdr:colOff>400050</xdr:colOff>
      <xdr:row>148</xdr:row>
      <xdr:rowOff>66675</xdr:rowOff>
    </xdr:to>
    <xdr:sp>
      <xdr:nvSpPr>
        <xdr:cNvPr id="89" name="Line 102"/>
        <xdr:cNvSpPr>
          <a:spLocks/>
        </xdr:cNvSpPr>
      </xdr:nvSpPr>
      <xdr:spPr>
        <a:xfrm>
          <a:off x="2028825" y="242887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148</xdr:row>
      <xdr:rowOff>57150</xdr:rowOff>
    </xdr:from>
    <xdr:to>
      <xdr:col>5</xdr:col>
      <xdr:colOff>314325</xdr:colOff>
      <xdr:row>150</xdr:row>
      <xdr:rowOff>0</xdr:rowOff>
    </xdr:to>
    <xdr:sp>
      <xdr:nvSpPr>
        <xdr:cNvPr id="90" name="Line 103"/>
        <xdr:cNvSpPr>
          <a:spLocks/>
        </xdr:cNvSpPr>
      </xdr:nvSpPr>
      <xdr:spPr>
        <a:xfrm>
          <a:off x="3343275" y="242792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150</xdr:row>
      <xdr:rowOff>9525</xdr:rowOff>
    </xdr:from>
    <xdr:to>
      <xdr:col>5</xdr:col>
      <xdr:colOff>419100</xdr:colOff>
      <xdr:row>151</xdr:row>
      <xdr:rowOff>0</xdr:rowOff>
    </xdr:to>
    <xdr:sp>
      <xdr:nvSpPr>
        <xdr:cNvPr id="91" name="Oval 104"/>
        <xdr:cNvSpPr>
          <a:spLocks/>
        </xdr:cNvSpPr>
      </xdr:nvSpPr>
      <xdr:spPr>
        <a:xfrm>
          <a:off x="3267075" y="24555450"/>
          <a:ext cx="1809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151</xdr:row>
      <xdr:rowOff>0</xdr:rowOff>
    </xdr:from>
    <xdr:to>
      <xdr:col>5</xdr:col>
      <xdr:colOff>342900</xdr:colOff>
      <xdr:row>152</xdr:row>
      <xdr:rowOff>28575</xdr:rowOff>
    </xdr:to>
    <xdr:sp>
      <xdr:nvSpPr>
        <xdr:cNvPr id="92" name="Line 105"/>
        <xdr:cNvSpPr>
          <a:spLocks/>
        </xdr:cNvSpPr>
      </xdr:nvSpPr>
      <xdr:spPr>
        <a:xfrm>
          <a:off x="3371850" y="2470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152</xdr:row>
      <xdr:rowOff>0</xdr:rowOff>
    </xdr:from>
    <xdr:to>
      <xdr:col>7</xdr:col>
      <xdr:colOff>323850</xdr:colOff>
      <xdr:row>152</xdr:row>
      <xdr:rowOff>0</xdr:rowOff>
    </xdr:to>
    <xdr:sp>
      <xdr:nvSpPr>
        <xdr:cNvPr id="93" name="Line 106"/>
        <xdr:cNvSpPr>
          <a:spLocks/>
        </xdr:cNvSpPr>
      </xdr:nvSpPr>
      <xdr:spPr>
        <a:xfrm>
          <a:off x="2076450" y="248697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152</xdr:row>
      <xdr:rowOff>9525</xdr:rowOff>
    </xdr:from>
    <xdr:to>
      <xdr:col>5</xdr:col>
      <xdr:colOff>342900</xdr:colOff>
      <xdr:row>153</xdr:row>
      <xdr:rowOff>47625</xdr:rowOff>
    </xdr:to>
    <xdr:sp>
      <xdr:nvSpPr>
        <xdr:cNvPr id="94" name="Line 107"/>
        <xdr:cNvSpPr>
          <a:spLocks/>
        </xdr:cNvSpPr>
      </xdr:nvSpPr>
      <xdr:spPr>
        <a:xfrm>
          <a:off x="3371850" y="248793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153</xdr:row>
      <xdr:rowOff>38100</xdr:rowOff>
    </xdr:from>
    <xdr:to>
      <xdr:col>5</xdr:col>
      <xdr:colOff>381000</xdr:colOff>
      <xdr:row>154</xdr:row>
      <xdr:rowOff>47625</xdr:rowOff>
    </xdr:to>
    <xdr:sp>
      <xdr:nvSpPr>
        <xdr:cNvPr id="95" name="Rectangle 108"/>
        <xdr:cNvSpPr>
          <a:spLocks/>
        </xdr:cNvSpPr>
      </xdr:nvSpPr>
      <xdr:spPr>
        <a:xfrm>
          <a:off x="3333750" y="25069800"/>
          <a:ext cx="762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154</xdr:row>
      <xdr:rowOff>57150</xdr:rowOff>
    </xdr:from>
    <xdr:to>
      <xdr:col>5</xdr:col>
      <xdr:colOff>342900</xdr:colOff>
      <xdr:row>155</xdr:row>
      <xdr:rowOff>152400</xdr:rowOff>
    </xdr:to>
    <xdr:sp>
      <xdr:nvSpPr>
        <xdr:cNvPr id="96" name="Line 109"/>
        <xdr:cNvSpPr>
          <a:spLocks/>
        </xdr:cNvSpPr>
      </xdr:nvSpPr>
      <xdr:spPr>
        <a:xfrm>
          <a:off x="3371850" y="252507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155</xdr:row>
      <xdr:rowOff>152400</xdr:rowOff>
    </xdr:from>
    <xdr:to>
      <xdr:col>5</xdr:col>
      <xdr:colOff>409575</xdr:colOff>
      <xdr:row>157</xdr:row>
      <xdr:rowOff>85725</xdr:rowOff>
    </xdr:to>
    <xdr:sp>
      <xdr:nvSpPr>
        <xdr:cNvPr id="97" name="Rectangle 110"/>
        <xdr:cNvSpPr>
          <a:spLocks/>
        </xdr:cNvSpPr>
      </xdr:nvSpPr>
      <xdr:spPr>
        <a:xfrm>
          <a:off x="3362325" y="25507950"/>
          <a:ext cx="762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157</xdr:row>
      <xdr:rowOff>76200</xdr:rowOff>
    </xdr:from>
    <xdr:to>
      <xdr:col>5</xdr:col>
      <xdr:colOff>361950</xdr:colOff>
      <xdr:row>158</xdr:row>
      <xdr:rowOff>123825</xdr:rowOff>
    </xdr:to>
    <xdr:sp>
      <xdr:nvSpPr>
        <xdr:cNvPr id="98" name="Line 111"/>
        <xdr:cNvSpPr>
          <a:spLocks/>
        </xdr:cNvSpPr>
      </xdr:nvSpPr>
      <xdr:spPr>
        <a:xfrm>
          <a:off x="3390900" y="257556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158</xdr:row>
      <xdr:rowOff>133350</xdr:rowOff>
    </xdr:from>
    <xdr:to>
      <xdr:col>6</xdr:col>
      <xdr:colOff>95250</xdr:colOff>
      <xdr:row>158</xdr:row>
      <xdr:rowOff>133350</xdr:rowOff>
    </xdr:to>
    <xdr:sp>
      <xdr:nvSpPr>
        <xdr:cNvPr id="99" name="Line 112"/>
        <xdr:cNvSpPr>
          <a:spLocks/>
        </xdr:cNvSpPr>
      </xdr:nvSpPr>
      <xdr:spPr>
        <a:xfrm>
          <a:off x="3067050" y="259746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158</xdr:row>
      <xdr:rowOff>142875</xdr:rowOff>
    </xdr:from>
    <xdr:to>
      <xdr:col>5</xdr:col>
      <xdr:colOff>57150</xdr:colOff>
      <xdr:row>159</xdr:row>
      <xdr:rowOff>133350</xdr:rowOff>
    </xdr:to>
    <xdr:sp>
      <xdr:nvSpPr>
        <xdr:cNvPr id="100" name="Line 113"/>
        <xdr:cNvSpPr>
          <a:spLocks/>
        </xdr:cNvSpPr>
      </xdr:nvSpPr>
      <xdr:spPr>
        <a:xfrm>
          <a:off x="3086100" y="25984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158</xdr:row>
      <xdr:rowOff>133350</xdr:rowOff>
    </xdr:from>
    <xdr:to>
      <xdr:col>6</xdr:col>
      <xdr:colOff>95250</xdr:colOff>
      <xdr:row>159</xdr:row>
      <xdr:rowOff>123825</xdr:rowOff>
    </xdr:to>
    <xdr:sp>
      <xdr:nvSpPr>
        <xdr:cNvPr id="101" name="Line 114"/>
        <xdr:cNvSpPr>
          <a:spLocks/>
        </xdr:cNvSpPr>
      </xdr:nvSpPr>
      <xdr:spPr>
        <a:xfrm>
          <a:off x="3790950" y="259746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159</xdr:row>
      <xdr:rowOff>123825</xdr:rowOff>
    </xdr:from>
    <xdr:to>
      <xdr:col>5</xdr:col>
      <xdr:colOff>114300</xdr:colOff>
      <xdr:row>161</xdr:row>
      <xdr:rowOff>66675</xdr:rowOff>
    </xdr:to>
    <xdr:sp>
      <xdr:nvSpPr>
        <xdr:cNvPr id="102" name="Rectangle 115"/>
        <xdr:cNvSpPr>
          <a:spLocks/>
        </xdr:cNvSpPr>
      </xdr:nvSpPr>
      <xdr:spPr>
        <a:xfrm>
          <a:off x="3067050" y="26127075"/>
          <a:ext cx="762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159</xdr:row>
      <xdr:rowOff>123825</xdr:rowOff>
    </xdr:from>
    <xdr:to>
      <xdr:col>6</xdr:col>
      <xdr:colOff>152400</xdr:colOff>
      <xdr:row>161</xdr:row>
      <xdr:rowOff>57150</xdr:rowOff>
    </xdr:to>
    <xdr:sp>
      <xdr:nvSpPr>
        <xdr:cNvPr id="103" name="Rectangle 116"/>
        <xdr:cNvSpPr>
          <a:spLocks/>
        </xdr:cNvSpPr>
      </xdr:nvSpPr>
      <xdr:spPr>
        <a:xfrm>
          <a:off x="3771900" y="26127075"/>
          <a:ext cx="762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161</xdr:row>
      <xdr:rowOff>66675</xdr:rowOff>
    </xdr:from>
    <xdr:to>
      <xdr:col>5</xdr:col>
      <xdr:colOff>85725</xdr:colOff>
      <xdr:row>162</xdr:row>
      <xdr:rowOff>104775</xdr:rowOff>
    </xdr:to>
    <xdr:sp>
      <xdr:nvSpPr>
        <xdr:cNvPr id="104" name="Line 117"/>
        <xdr:cNvSpPr>
          <a:spLocks/>
        </xdr:cNvSpPr>
      </xdr:nvSpPr>
      <xdr:spPr>
        <a:xfrm>
          <a:off x="3114675" y="263937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161</xdr:row>
      <xdr:rowOff>66675</xdr:rowOff>
    </xdr:from>
    <xdr:to>
      <xdr:col>6</xdr:col>
      <xdr:colOff>114300</xdr:colOff>
      <xdr:row>162</xdr:row>
      <xdr:rowOff>114300</xdr:rowOff>
    </xdr:to>
    <xdr:sp>
      <xdr:nvSpPr>
        <xdr:cNvPr id="105" name="Line 118"/>
        <xdr:cNvSpPr>
          <a:spLocks/>
        </xdr:cNvSpPr>
      </xdr:nvSpPr>
      <xdr:spPr>
        <a:xfrm>
          <a:off x="3810000" y="263937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152</xdr:row>
      <xdr:rowOff>9525</xdr:rowOff>
    </xdr:from>
    <xdr:to>
      <xdr:col>3</xdr:col>
      <xdr:colOff>285750</xdr:colOff>
      <xdr:row>156</xdr:row>
      <xdr:rowOff>57150</xdr:rowOff>
    </xdr:to>
    <xdr:sp>
      <xdr:nvSpPr>
        <xdr:cNvPr id="106" name="Line 119"/>
        <xdr:cNvSpPr>
          <a:spLocks/>
        </xdr:cNvSpPr>
      </xdr:nvSpPr>
      <xdr:spPr>
        <a:xfrm>
          <a:off x="2095500" y="248793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152</xdr:row>
      <xdr:rowOff>0</xdr:rowOff>
    </xdr:from>
    <xdr:to>
      <xdr:col>7</xdr:col>
      <xdr:colOff>323850</xdr:colOff>
      <xdr:row>156</xdr:row>
      <xdr:rowOff>66675</xdr:rowOff>
    </xdr:to>
    <xdr:sp>
      <xdr:nvSpPr>
        <xdr:cNvPr id="107" name="Line 120"/>
        <xdr:cNvSpPr>
          <a:spLocks/>
        </xdr:cNvSpPr>
      </xdr:nvSpPr>
      <xdr:spPr>
        <a:xfrm>
          <a:off x="4629150" y="248697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156</xdr:row>
      <xdr:rowOff>47625</xdr:rowOff>
    </xdr:from>
    <xdr:to>
      <xdr:col>3</xdr:col>
      <xdr:colOff>333375</xdr:colOff>
      <xdr:row>158</xdr:row>
      <xdr:rowOff>123825</xdr:rowOff>
    </xdr:to>
    <xdr:sp>
      <xdr:nvSpPr>
        <xdr:cNvPr id="108" name="Rectangle 121"/>
        <xdr:cNvSpPr>
          <a:spLocks/>
        </xdr:cNvSpPr>
      </xdr:nvSpPr>
      <xdr:spPr>
        <a:xfrm>
          <a:off x="2066925" y="25565100"/>
          <a:ext cx="762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156</xdr:row>
      <xdr:rowOff>47625</xdr:rowOff>
    </xdr:from>
    <xdr:to>
      <xdr:col>7</xdr:col>
      <xdr:colOff>390525</xdr:colOff>
      <xdr:row>158</xdr:row>
      <xdr:rowOff>133350</xdr:rowOff>
    </xdr:to>
    <xdr:sp>
      <xdr:nvSpPr>
        <xdr:cNvPr id="109" name="Rectangle 122"/>
        <xdr:cNvSpPr>
          <a:spLocks/>
        </xdr:cNvSpPr>
      </xdr:nvSpPr>
      <xdr:spPr>
        <a:xfrm>
          <a:off x="4619625" y="25565100"/>
          <a:ext cx="762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158</xdr:row>
      <xdr:rowOff>133350</xdr:rowOff>
    </xdr:from>
    <xdr:to>
      <xdr:col>3</xdr:col>
      <xdr:colOff>285750</xdr:colOff>
      <xdr:row>162</xdr:row>
      <xdr:rowOff>85725</xdr:rowOff>
    </xdr:to>
    <xdr:sp>
      <xdr:nvSpPr>
        <xdr:cNvPr id="110" name="Line 123"/>
        <xdr:cNvSpPr>
          <a:spLocks/>
        </xdr:cNvSpPr>
      </xdr:nvSpPr>
      <xdr:spPr>
        <a:xfrm>
          <a:off x="2095500" y="259746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158</xdr:row>
      <xdr:rowOff>142875</xdr:rowOff>
    </xdr:from>
    <xdr:to>
      <xdr:col>7</xdr:col>
      <xdr:colOff>352425</xdr:colOff>
      <xdr:row>162</xdr:row>
      <xdr:rowOff>104775</xdr:rowOff>
    </xdr:to>
    <xdr:sp>
      <xdr:nvSpPr>
        <xdr:cNvPr id="111" name="Line 124"/>
        <xdr:cNvSpPr>
          <a:spLocks/>
        </xdr:cNvSpPr>
      </xdr:nvSpPr>
      <xdr:spPr>
        <a:xfrm>
          <a:off x="4657725" y="259842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162</xdr:row>
      <xdr:rowOff>76200</xdr:rowOff>
    </xdr:from>
    <xdr:to>
      <xdr:col>5</xdr:col>
      <xdr:colOff>85725</xdr:colOff>
      <xdr:row>162</xdr:row>
      <xdr:rowOff>76200</xdr:rowOff>
    </xdr:to>
    <xdr:sp>
      <xdr:nvSpPr>
        <xdr:cNvPr id="112" name="Line 125"/>
        <xdr:cNvSpPr>
          <a:spLocks/>
        </xdr:cNvSpPr>
      </xdr:nvSpPr>
      <xdr:spPr>
        <a:xfrm>
          <a:off x="2085975" y="265652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162</xdr:row>
      <xdr:rowOff>95250</xdr:rowOff>
    </xdr:from>
    <xdr:to>
      <xdr:col>7</xdr:col>
      <xdr:colOff>361950</xdr:colOff>
      <xdr:row>162</xdr:row>
      <xdr:rowOff>95250</xdr:rowOff>
    </xdr:to>
    <xdr:sp>
      <xdr:nvSpPr>
        <xdr:cNvPr id="113" name="Line 126"/>
        <xdr:cNvSpPr>
          <a:spLocks/>
        </xdr:cNvSpPr>
      </xdr:nvSpPr>
      <xdr:spPr>
        <a:xfrm>
          <a:off x="3800475" y="265842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162</xdr:row>
      <xdr:rowOff>85725</xdr:rowOff>
    </xdr:from>
    <xdr:to>
      <xdr:col>4</xdr:col>
      <xdr:colOff>219075</xdr:colOff>
      <xdr:row>165</xdr:row>
      <xdr:rowOff>76200</xdr:rowOff>
    </xdr:to>
    <xdr:sp>
      <xdr:nvSpPr>
        <xdr:cNvPr id="114" name="Line 127"/>
        <xdr:cNvSpPr>
          <a:spLocks/>
        </xdr:cNvSpPr>
      </xdr:nvSpPr>
      <xdr:spPr>
        <a:xfrm>
          <a:off x="2638425" y="265747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167</xdr:row>
      <xdr:rowOff>66675</xdr:rowOff>
    </xdr:from>
    <xdr:to>
      <xdr:col>5</xdr:col>
      <xdr:colOff>200025</xdr:colOff>
      <xdr:row>168</xdr:row>
      <xdr:rowOff>133350</xdr:rowOff>
    </xdr:to>
    <xdr:sp>
      <xdr:nvSpPr>
        <xdr:cNvPr id="115" name="Line 128"/>
        <xdr:cNvSpPr>
          <a:spLocks/>
        </xdr:cNvSpPr>
      </xdr:nvSpPr>
      <xdr:spPr>
        <a:xfrm>
          <a:off x="3228975" y="273653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168</xdr:row>
      <xdr:rowOff>133350</xdr:rowOff>
    </xdr:from>
    <xdr:to>
      <xdr:col>5</xdr:col>
      <xdr:colOff>257175</xdr:colOff>
      <xdr:row>169</xdr:row>
      <xdr:rowOff>133350</xdr:rowOff>
    </xdr:to>
    <xdr:sp>
      <xdr:nvSpPr>
        <xdr:cNvPr id="116" name="Oval 129"/>
        <xdr:cNvSpPr>
          <a:spLocks/>
        </xdr:cNvSpPr>
      </xdr:nvSpPr>
      <xdr:spPr>
        <a:xfrm>
          <a:off x="3152775" y="2759392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169</xdr:row>
      <xdr:rowOff>142875</xdr:rowOff>
    </xdr:from>
    <xdr:to>
      <xdr:col>5</xdr:col>
      <xdr:colOff>190500</xdr:colOff>
      <xdr:row>170</xdr:row>
      <xdr:rowOff>142875</xdr:rowOff>
    </xdr:to>
    <xdr:sp>
      <xdr:nvSpPr>
        <xdr:cNvPr id="117" name="Line 130"/>
        <xdr:cNvSpPr>
          <a:spLocks/>
        </xdr:cNvSpPr>
      </xdr:nvSpPr>
      <xdr:spPr>
        <a:xfrm>
          <a:off x="3219450" y="27765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170</xdr:row>
      <xdr:rowOff>133350</xdr:rowOff>
    </xdr:from>
    <xdr:to>
      <xdr:col>6</xdr:col>
      <xdr:colOff>200025</xdr:colOff>
      <xdr:row>170</xdr:row>
      <xdr:rowOff>133350</xdr:rowOff>
    </xdr:to>
    <xdr:sp>
      <xdr:nvSpPr>
        <xdr:cNvPr id="118" name="Line 131"/>
        <xdr:cNvSpPr>
          <a:spLocks/>
        </xdr:cNvSpPr>
      </xdr:nvSpPr>
      <xdr:spPr>
        <a:xfrm>
          <a:off x="2743200" y="279177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170</xdr:row>
      <xdr:rowOff>133350</xdr:rowOff>
    </xdr:from>
    <xdr:to>
      <xdr:col>4</xdr:col>
      <xdr:colOff>323850</xdr:colOff>
      <xdr:row>172</xdr:row>
      <xdr:rowOff>76200</xdr:rowOff>
    </xdr:to>
    <xdr:sp>
      <xdr:nvSpPr>
        <xdr:cNvPr id="119" name="Line 132"/>
        <xdr:cNvSpPr>
          <a:spLocks/>
        </xdr:cNvSpPr>
      </xdr:nvSpPr>
      <xdr:spPr>
        <a:xfrm>
          <a:off x="2743200" y="27917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172</xdr:row>
      <xdr:rowOff>85725</xdr:rowOff>
    </xdr:from>
    <xdr:to>
      <xdr:col>4</xdr:col>
      <xdr:colOff>371475</xdr:colOff>
      <xdr:row>174</xdr:row>
      <xdr:rowOff>152400</xdr:rowOff>
    </xdr:to>
    <xdr:sp>
      <xdr:nvSpPr>
        <xdr:cNvPr id="120" name="Rectangle 133"/>
        <xdr:cNvSpPr>
          <a:spLocks/>
        </xdr:cNvSpPr>
      </xdr:nvSpPr>
      <xdr:spPr>
        <a:xfrm>
          <a:off x="2714625" y="28194000"/>
          <a:ext cx="762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170</xdr:row>
      <xdr:rowOff>133350</xdr:rowOff>
    </xdr:from>
    <xdr:to>
      <xdr:col>5</xdr:col>
      <xdr:colOff>561975</xdr:colOff>
      <xdr:row>172</xdr:row>
      <xdr:rowOff>76200</xdr:rowOff>
    </xdr:to>
    <xdr:sp>
      <xdr:nvSpPr>
        <xdr:cNvPr id="121" name="Line 134"/>
        <xdr:cNvSpPr>
          <a:spLocks/>
        </xdr:cNvSpPr>
      </xdr:nvSpPr>
      <xdr:spPr>
        <a:xfrm>
          <a:off x="3590925" y="27917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172</xdr:row>
      <xdr:rowOff>38100</xdr:rowOff>
    </xdr:from>
    <xdr:to>
      <xdr:col>5</xdr:col>
      <xdr:colOff>600075</xdr:colOff>
      <xdr:row>173</xdr:row>
      <xdr:rowOff>133350</xdr:rowOff>
    </xdr:to>
    <xdr:sp>
      <xdr:nvSpPr>
        <xdr:cNvPr id="122" name="Rectangle 135"/>
        <xdr:cNvSpPr>
          <a:spLocks/>
        </xdr:cNvSpPr>
      </xdr:nvSpPr>
      <xdr:spPr>
        <a:xfrm>
          <a:off x="3552825" y="28146375"/>
          <a:ext cx="762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173</xdr:row>
      <xdr:rowOff>142875</xdr:rowOff>
    </xdr:from>
    <xdr:to>
      <xdr:col>5</xdr:col>
      <xdr:colOff>571500</xdr:colOff>
      <xdr:row>174</xdr:row>
      <xdr:rowOff>76200</xdr:rowOff>
    </xdr:to>
    <xdr:sp>
      <xdr:nvSpPr>
        <xdr:cNvPr id="123" name="Line 136"/>
        <xdr:cNvSpPr>
          <a:spLocks/>
        </xdr:cNvSpPr>
      </xdr:nvSpPr>
      <xdr:spPr>
        <a:xfrm>
          <a:off x="3600450" y="28413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174</xdr:row>
      <xdr:rowOff>76200</xdr:rowOff>
    </xdr:from>
    <xdr:to>
      <xdr:col>5</xdr:col>
      <xdr:colOff>571500</xdr:colOff>
      <xdr:row>174</xdr:row>
      <xdr:rowOff>76200</xdr:rowOff>
    </xdr:to>
    <xdr:sp>
      <xdr:nvSpPr>
        <xdr:cNvPr id="124" name="Line 137"/>
        <xdr:cNvSpPr>
          <a:spLocks/>
        </xdr:cNvSpPr>
      </xdr:nvSpPr>
      <xdr:spPr>
        <a:xfrm flipH="1">
          <a:off x="3438525" y="285083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174</xdr:row>
      <xdr:rowOff>76200</xdr:rowOff>
    </xdr:from>
    <xdr:to>
      <xdr:col>5</xdr:col>
      <xdr:colOff>438150</xdr:colOff>
      <xdr:row>175</xdr:row>
      <xdr:rowOff>66675</xdr:rowOff>
    </xdr:to>
    <xdr:sp>
      <xdr:nvSpPr>
        <xdr:cNvPr id="125" name="Line 138"/>
        <xdr:cNvSpPr>
          <a:spLocks/>
        </xdr:cNvSpPr>
      </xdr:nvSpPr>
      <xdr:spPr>
        <a:xfrm>
          <a:off x="3467100" y="28508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175</xdr:row>
      <xdr:rowOff>66675</xdr:rowOff>
    </xdr:from>
    <xdr:to>
      <xdr:col>5</xdr:col>
      <xdr:colOff>495300</xdr:colOff>
      <xdr:row>176</xdr:row>
      <xdr:rowOff>104775</xdr:rowOff>
    </xdr:to>
    <xdr:sp>
      <xdr:nvSpPr>
        <xdr:cNvPr id="126" name="Rectangle 139"/>
        <xdr:cNvSpPr>
          <a:spLocks/>
        </xdr:cNvSpPr>
      </xdr:nvSpPr>
      <xdr:spPr>
        <a:xfrm>
          <a:off x="3448050" y="28660725"/>
          <a:ext cx="76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174</xdr:row>
      <xdr:rowOff>142875</xdr:rowOff>
    </xdr:from>
    <xdr:to>
      <xdr:col>4</xdr:col>
      <xdr:colOff>333375</xdr:colOff>
      <xdr:row>178</xdr:row>
      <xdr:rowOff>0</xdr:rowOff>
    </xdr:to>
    <xdr:sp>
      <xdr:nvSpPr>
        <xdr:cNvPr id="127" name="Line 140"/>
        <xdr:cNvSpPr>
          <a:spLocks/>
        </xdr:cNvSpPr>
      </xdr:nvSpPr>
      <xdr:spPr>
        <a:xfrm>
          <a:off x="2752725" y="285750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176</xdr:row>
      <xdr:rowOff>104775</xdr:rowOff>
    </xdr:from>
    <xdr:to>
      <xdr:col>5</xdr:col>
      <xdr:colOff>476250</xdr:colOff>
      <xdr:row>177</xdr:row>
      <xdr:rowOff>152400</xdr:rowOff>
    </xdr:to>
    <xdr:sp>
      <xdr:nvSpPr>
        <xdr:cNvPr id="128" name="Line 142"/>
        <xdr:cNvSpPr>
          <a:spLocks/>
        </xdr:cNvSpPr>
      </xdr:nvSpPr>
      <xdr:spPr>
        <a:xfrm>
          <a:off x="3505200" y="28860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178</xdr:row>
      <xdr:rowOff>0</xdr:rowOff>
    </xdr:from>
    <xdr:to>
      <xdr:col>5</xdr:col>
      <xdr:colOff>495300</xdr:colOff>
      <xdr:row>178</xdr:row>
      <xdr:rowOff>0</xdr:rowOff>
    </xdr:to>
    <xdr:sp>
      <xdr:nvSpPr>
        <xdr:cNvPr id="129" name="Line 143"/>
        <xdr:cNvSpPr>
          <a:spLocks/>
        </xdr:cNvSpPr>
      </xdr:nvSpPr>
      <xdr:spPr>
        <a:xfrm>
          <a:off x="2771775" y="290798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177</xdr:row>
      <xdr:rowOff>142875</xdr:rowOff>
    </xdr:from>
    <xdr:to>
      <xdr:col>5</xdr:col>
      <xdr:colOff>104775</xdr:colOff>
      <xdr:row>180</xdr:row>
      <xdr:rowOff>85725</xdr:rowOff>
    </xdr:to>
    <xdr:sp>
      <xdr:nvSpPr>
        <xdr:cNvPr id="130" name="Line 144"/>
        <xdr:cNvSpPr>
          <a:spLocks/>
        </xdr:cNvSpPr>
      </xdr:nvSpPr>
      <xdr:spPr>
        <a:xfrm>
          <a:off x="3133725" y="290607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173</xdr:row>
      <xdr:rowOff>57150</xdr:rowOff>
    </xdr:from>
    <xdr:to>
      <xdr:col>7</xdr:col>
      <xdr:colOff>409575</xdr:colOff>
      <xdr:row>173</xdr:row>
      <xdr:rowOff>57150</xdr:rowOff>
    </xdr:to>
    <xdr:sp>
      <xdr:nvSpPr>
        <xdr:cNvPr id="131" name="Line 146"/>
        <xdr:cNvSpPr>
          <a:spLocks/>
        </xdr:cNvSpPr>
      </xdr:nvSpPr>
      <xdr:spPr>
        <a:xfrm>
          <a:off x="4495800" y="28327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173</xdr:row>
      <xdr:rowOff>104775</xdr:rowOff>
    </xdr:from>
    <xdr:to>
      <xdr:col>7</xdr:col>
      <xdr:colOff>409575</xdr:colOff>
      <xdr:row>173</xdr:row>
      <xdr:rowOff>104775</xdr:rowOff>
    </xdr:to>
    <xdr:sp>
      <xdr:nvSpPr>
        <xdr:cNvPr id="132" name="Line 147"/>
        <xdr:cNvSpPr>
          <a:spLocks/>
        </xdr:cNvSpPr>
      </xdr:nvSpPr>
      <xdr:spPr>
        <a:xfrm>
          <a:off x="4495800" y="28374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173</xdr:row>
      <xdr:rowOff>152400</xdr:rowOff>
    </xdr:from>
    <xdr:to>
      <xdr:col>7</xdr:col>
      <xdr:colOff>409575</xdr:colOff>
      <xdr:row>173</xdr:row>
      <xdr:rowOff>152400</xdr:rowOff>
    </xdr:to>
    <xdr:sp>
      <xdr:nvSpPr>
        <xdr:cNvPr id="133" name="Line 148"/>
        <xdr:cNvSpPr>
          <a:spLocks/>
        </xdr:cNvSpPr>
      </xdr:nvSpPr>
      <xdr:spPr>
        <a:xfrm>
          <a:off x="4495800" y="2842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169</xdr:row>
      <xdr:rowOff>57150</xdr:rowOff>
    </xdr:from>
    <xdr:to>
      <xdr:col>8</xdr:col>
      <xdr:colOff>323850</xdr:colOff>
      <xdr:row>170</xdr:row>
      <xdr:rowOff>142875</xdr:rowOff>
    </xdr:to>
    <xdr:sp>
      <xdr:nvSpPr>
        <xdr:cNvPr id="134" name="Line 149"/>
        <xdr:cNvSpPr>
          <a:spLocks/>
        </xdr:cNvSpPr>
      </xdr:nvSpPr>
      <xdr:spPr>
        <a:xfrm>
          <a:off x="5238750" y="27679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170</xdr:row>
      <xdr:rowOff>152400</xdr:rowOff>
    </xdr:from>
    <xdr:to>
      <xdr:col>8</xdr:col>
      <xdr:colOff>409575</xdr:colOff>
      <xdr:row>171</xdr:row>
      <xdr:rowOff>133350</xdr:rowOff>
    </xdr:to>
    <xdr:sp>
      <xdr:nvSpPr>
        <xdr:cNvPr id="135" name="Oval 150"/>
        <xdr:cNvSpPr>
          <a:spLocks/>
        </xdr:cNvSpPr>
      </xdr:nvSpPr>
      <xdr:spPr>
        <a:xfrm>
          <a:off x="5172075" y="279368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171</xdr:row>
      <xdr:rowOff>152400</xdr:rowOff>
    </xdr:from>
    <xdr:to>
      <xdr:col>8</xdr:col>
      <xdr:colOff>333375</xdr:colOff>
      <xdr:row>173</xdr:row>
      <xdr:rowOff>38100</xdr:rowOff>
    </xdr:to>
    <xdr:sp>
      <xdr:nvSpPr>
        <xdr:cNvPr id="136" name="Line 151"/>
        <xdr:cNvSpPr>
          <a:spLocks/>
        </xdr:cNvSpPr>
      </xdr:nvSpPr>
      <xdr:spPr>
        <a:xfrm>
          <a:off x="5248275" y="28098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173</xdr:row>
      <xdr:rowOff>28575</xdr:rowOff>
    </xdr:from>
    <xdr:to>
      <xdr:col>8</xdr:col>
      <xdr:colOff>371475</xdr:colOff>
      <xdr:row>175</xdr:row>
      <xdr:rowOff>19050</xdr:rowOff>
    </xdr:to>
    <xdr:sp>
      <xdr:nvSpPr>
        <xdr:cNvPr id="137" name="Rectangle 152"/>
        <xdr:cNvSpPr>
          <a:spLocks/>
        </xdr:cNvSpPr>
      </xdr:nvSpPr>
      <xdr:spPr>
        <a:xfrm>
          <a:off x="5210175" y="28298775"/>
          <a:ext cx="76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175</xdr:row>
      <xdr:rowOff>28575</xdr:rowOff>
    </xdr:from>
    <xdr:to>
      <xdr:col>8</xdr:col>
      <xdr:colOff>342900</xdr:colOff>
      <xdr:row>176</xdr:row>
      <xdr:rowOff>38100</xdr:rowOff>
    </xdr:to>
    <xdr:sp>
      <xdr:nvSpPr>
        <xdr:cNvPr id="138" name="Line 153"/>
        <xdr:cNvSpPr>
          <a:spLocks/>
        </xdr:cNvSpPr>
      </xdr:nvSpPr>
      <xdr:spPr>
        <a:xfrm>
          <a:off x="5257800" y="286226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176</xdr:row>
      <xdr:rowOff>38100</xdr:rowOff>
    </xdr:from>
    <xdr:to>
      <xdr:col>8</xdr:col>
      <xdr:colOff>533400</xdr:colOff>
      <xdr:row>176</xdr:row>
      <xdr:rowOff>38100</xdr:rowOff>
    </xdr:to>
    <xdr:sp>
      <xdr:nvSpPr>
        <xdr:cNvPr id="139" name="Line 154"/>
        <xdr:cNvSpPr>
          <a:spLocks/>
        </xdr:cNvSpPr>
      </xdr:nvSpPr>
      <xdr:spPr>
        <a:xfrm>
          <a:off x="5019675" y="28794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176</xdr:row>
      <xdr:rowOff>47625</xdr:rowOff>
    </xdr:from>
    <xdr:to>
      <xdr:col>8</xdr:col>
      <xdr:colOff>266700</xdr:colOff>
      <xdr:row>179</xdr:row>
      <xdr:rowOff>57150</xdr:rowOff>
    </xdr:to>
    <xdr:sp>
      <xdr:nvSpPr>
        <xdr:cNvPr id="140" name="Line 155"/>
        <xdr:cNvSpPr>
          <a:spLocks/>
        </xdr:cNvSpPr>
      </xdr:nvSpPr>
      <xdr:spPr>
        <a:xfrm>
          <a:off x="5181600" y="288036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172</xdr:row>
      <xdr:rowOff>114300</xdr:rowOff>
    </xdr:from>
    <xdr:to>
      <xdr:col>8</xdr:col>
      <xdr:colOff>590550</xdr:colOff>
      <xdr:row>172</xdr:row>
      <xdr:rowOff>114300</xdr:rowOff>
    </xdr:to>
    <xdr:sp>
      <xdr:nvSpPr>
        <xdr:cNvPr id="141" name="Line 156"/>
        <xdr:cNvSpPr>
          <a:spLocks/>
        </xdr:cNvSpPr>
      </xdr:nvSpPr>
      <xdr:spPr>
        <a:xfrm>
          <a:off x="5114925" y="28222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211</xdr:row>
      <xdr:rowOff>66675</xdr:rowOff>
    </xdr:from>
    <xdr:to>
      <xdr:col>1</xdr:col>
      <xdr:colOff>428625</xdr:colOff>
      <xdr:row>212</xdr:row>
      <xdr:rowOff>47625</xdr:rowOff>
    </xdr:to>
    <xdr:sp>
      <xdr:nvSpPr>
        <xdr:cNvPr id="142" name="Oval 157"/>
        <xdr:cNvSpPr>
          <a:spLocks/>
        </xdr:cNvSpPr>
      </xdr:nvSpPr>
      <xdr:spPr>
        <a:xfrm>
          <a:off x="885825" y="344900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209</xdr:row>
      <xdr:rowOff>66675</xdr:rowOff>
    </xdr:from>
    <xdr:to>
      <xdr:col>1</xdr:col>
      <xdr:colOff>361950</xdr:colOff>
      <xdr:row>211</xdr:row>
      <xdr:rowOff>66675</xdr:rowOff>
    </xdr:to>
    <xdr:sp>
      <xdr:nvSpPr>
        <xdr:cNvPr id="143" name="Line 158"/>
        <xdr:cNvSpPr>
          <a:spLocks/>
        </xdr:cNvSpPr>
      </xdr:nvSpPr>
      <xdr:spPr>
        <a:xfrm flipV="1">
          <a:off x="971550" y="34166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209</xdr:row>
      <xdr:rowOff>76200</xdr:rowOff>
    </xdr:from>
    <xdr:to>
      <xdr:col>2</xdr:col>
      <xdr:colOff>409575</xdr:colOff>
      <xdr:row>209</xdr:row>
      <xdr:rowOff>76200</xdr:rowOff>
    </xdr:to>
    <xdr:sp>
      <xdr:nvSpPr>
        <xdr:cNvPr id="144" name="Line 159"/>
        <xdr:cNvSpPr>
          <a:spLocks/>
        </xdr:cNvSpPr>
      </xdr:nvSpPr>
      <xdr:spPr>
        <a:xfrm>
          <a:off x="971550" y="341757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209</xdr:row>
      <xdr:rowOff>57150</xdr:rowOff>
    </xdr:from>
    <xdr:to>
      <xdr:col>3</xdr:col>
      <xdr:colOff>180975</xdr:colOff>
      <xdr:row>209</xdr:row>
      <xdr:rowOff>133350</xdr:rowOff>
    </xdr:to>
    <xdr:sp>
      <xdr:nvSpPr>
        <xdr:cNvPr id="145" name="Rectangle 160"/>
        <xdr:cNvSpPr>
          <a:spLocks/>
        </xdr:cNvSpPr>
      </xdr:nvSpPr>
      <xdr:spPr>
        <a:xfrm>
          <a:off x="1619250" y="34156650"/>
          <a:ext cx="3714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209</xdr:row>
      <xdr:rowOff>85725</xdr:rowOff>
    </xdr:from>
    <xdr:to>
      <xdr:col>4</xdr:col>
      <xdr:colOff>285750</xdr:colOff>
      <xdr:row>209</xdr:row>
      <xdr:rowOff>85725</xdr:rowOff>
    </xdr:to>
    <xdr:sp>
      <xdr:nvSpPr>
        <xdr:cNvPr id="146" name="Line 161"/>
        <xdr:cNvSpPr>
          <a:spLocks/>
        </xdr:cNvSpPr>
      </xdr:nvSpPr>
      <xdr:spPr>
        <a:xfrm>
          <a:off x="2000250" y="341852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209</xdr:row>
      <xdr:rowOff>57150</xdr:rowOff>
    </xdr:from>
    <xdr:to>
      <xdr:col>4</xdr:col>
      <xdr:colOff>295275</xdr:colOff>
      <xdr:row>209</xdr:row>
      <xdr:rowOff>133350</xdr:rowOff>
    </xdr:to>
    <xdr:sp>
      <xdr:nvSpPr>
        <xdr:cNvPr id="147" name="Oval 162"/>
        <xdr:cNvSpPr>
          <a:spLocks/>
        </xdr:cNvSpPr>
      </xdr:nvSpPr>
      <xdr:spPr>
        <a:xfrm>
          <a:off x="2638425" y="341566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209</xdr:row>
      <xdr:rowOff>9525</xdr:rowOff>
    </xdr:from>
    <xdr:to>
      <xdr:col>4</xdr:col>
      <xdr:colOff>285750</xdr:colOff>
      <xdr:row>209</xdr:row>
      <xdr:rowOff>76200</xdr:rowOff>
    </xdr:to>
    <xdr:sp>
      <xdr:nvSpPr>
        <xdr:cNvPr id="148" name="Line 163"/>
        <xdr:cNvSpPr>
          <a:spLocks/>
        </xdr:cNvSpPr>
      </xdr:nvSpPr>
      <xdr:spPr>
        <a:xfrm flipV="1">
          <a:off x="2705100" y="341090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209</xdr:row>
      <xdr:rowOff>19050</xdr:rowOff>
    </xdr:from>
    <xdr:to>
      <xdr:col>7</xdr:col>
      <xdr:colOff>276225</xdr:colOff>
      <xdr:row>209</xdr:row>
      <xdr:rowOff>19050</xdr:rowOff>
    </xdr:to>
    <xdr:sp>
      <xdr:nvSpPr>
        <xdr:cNvPr id="149" name="Line 165"/>
        <xdr:cNvSpPr>
          <a:spLocks/>
        </xdr:cNvSpPr>
      </xdr:nvSpPr>
      <xdr:spPr>
        <a:xfrm>
          <a:off x="2705100" y="341185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209</xdr:row>
      <xdr:rowOff>19050</xdr:rowOff>
    </xdr:from>
    <xdr:to>
      <xdr:col>7</xdr:col>
      <xdr:colOff>285750</xdr:colOff>
      <xdr:row>209</xdr:row>
      <xdr:rowOff>114300</xdr:rowOff>
    </xdr:to>
    <xdr:sp>
      <xdr:nvSpPr>
        <xdr:cNvPr id="150" name="Line 166"/>
        <xdr:cNvSpPr>
          <a:spLocks/>
        </xdr:cNvSpPr>
      </xdr:nvSpPr>
      <xdr:spPr>
        <a:xfrm>
          <a:off x="4591050" y="34118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212</xdr:row>
      <xdr:rowOff>66675</xdr:rowOff>
    </xdr:from>
    <xdr:to>
      <xdr:col>1</xdr:col>
      <xdr:colOff>352425</xdr:colOff>
      <xdr:row>214</xdr:row>
      <xdr:rowOff>133350</xdr:rowOff>
    </xdr:to>
    <xdr:sp>
      <xdr:nvSpPr>
        <xdr:cNvPr id="151" name="Line 169"/>
        <xdr:cNvSpPr>
          <a:spLocks/>
        </xdr:cNvSpPr>
      </xdr:nvSpPr>
      <xdr:spPr>
        <a:xfrm>
          <a:off x="962025" y="346519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214</xdr:row>
      <xdr:rowOff>133350</xdr:rowOff>
    </xdr:from>
    <xdr:to>
      <xdr:col>4</xdr:col>
      <xdr:colOff>285750</xdr:colOff>
      <xdr:row>214</xdr:row>
      <xdr:rowOff>133350</xdr:rowOff>
    </xdr:to>
    <xdr:sp>
      <xdr:nvSpPr>
        <xdr:cNvPr id="152" name="Line 170"/>
        <xdr:cNvSpPr>
          <a:spLocks/>
        </xdr:cNvSpPr>
      </xdr:nvSpPr>
      <xdr:spPr>
        <a:xfrm>
          <a:off x="971550" y="350424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214</xdr:row>
      <xdr:rowOff>123825</xdr:rowOff>
    </xdr:from>
    <xdr:to>
      <xdr:col>4</xdr:col>
      <xdr:colOff>352425</xdr:colOff>
      <xdr:row>215</xdr:row>
      <xdr:rowOff>38100</xdr:rowOff>
    </xdr:to>
    <xdr:sp>
      <xdr:nvSpPr>
        <xdr:cNvPr id="153" name="Oval 171"/>
        <xdr:cNvSpPr>
          <a:spLocks/>
        </xdr:cNvSpPr>
      </xdr:nvSpPr>
      <xdr:spPr>
        <a:xfrm>
          <a:off x="2695575" y="35032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215</xdr:row>
      <xdr:rowOff>9525</xdr:rowOff>
    </xdr:from>
    <xdr:to>
      <xdr:col>4</xdr:col>
      <xdr:colOff>323850</xdr:colOff>
      <xdr:row>215</xdr:row>
      <xdr:rowOff>123825</xdr:rowOff>
    </xdr:to>
    <xdr:sp>
      <xdr:nvSpPr>
        <xdr:cNvPr id="154" name="Line 172"/>
        <xdr:cNvSpPr>
          <a:spLocks/>
        </xdr:cNvSpPr>
      </xdr:nvSpPr>
      <xdr:spPr>
        <a:xfrm>
          <a:off x="2743200" y="350805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215</xdr:row>
      <xdr:rowOff>104775</xdr:rowOff>
    </xdr:from>
    <xdr:to>
      <xdr:col>7</xdr:col>
      <xdr:colOff>266700</xdr:colOff>
      <xdr:row>215</xdr:row>
      <xdr:rowOff>104775</xdr:rowOff>
    </xdr:to>
    <xdr:sp>
      <xdr:nvSpPr>
        <xdr:cNvPr id="155" name="Line 173"/>
        <xdr:cNvSpPr>
          <a:spLocks/>
        </xdr:cNvSpPr>
      </xdr:nvSpPr>
      <xdr:spPr>
        <a:xfrm>
          <a:off x="2752725" y="351758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209</xdr:row>
      <xdr:rowOff>85725</xdr:rowOff>
    </xdr:from>
    <xdr:to>
      <xdr:col>5</xdr:col>
      <xdr:colOff>200025</xdr:colOff>
      <xdr:row>215</xdr:row>
      <xdr:rowOff>38100</xdr:rowOff>
    </xdr:to>
    <xdr:sp>
      <xdr:nvSpPr>
        <xdr:cNvPr id="156" name="Line 175"/>
        <xdr:cNvSpPr>
          <a:spLocks/>
        </xdr:cNvSpPr>
      </xdr:nvSpPr>
      <xdr:spPr>
        <a:xfrm>
          <a:off x="3228975" y="3418522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209</xdr:row>
      <xdr:rowOff>85725</xdr:rowOff>
    </xdr:from>
    <xdr:to>
      <xdr:col>5</xdr:col>
      <xdr:colOff>590550</xdr:colOff>
      <xdr:row>209</xdr:row>
      <xdr:rowOff>85725</xdr:rowOff>
    </xdr:to>
    <xdr:sp>
      <xdr:nvSpPr>
        <xdr:cNvPr id="157" name="Line 176"/>
        <xdr:cNvSpPr>
          <a:spLocks/>
        </xdr:cNvSpPr>
      </xdr:nvSpPr>
      <xdr:spPr>
        <a:xfrm>
          <a:off x="3228975" y="34185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209</xdr:row>
      <xdr:rowOff>76200</xdr:rowOff>
    </xdr:from>
    <xdr:to>
      <xdr:col>6</xdr:col>
      <xdr:colOff>438150</xdr:colOff>
      <xdr:row>209</xdr:row>
      <xdr:rowOff>152400</xdr:rowOff>
    </xdr:to>
    <xdr:sp>
      <xdr:nvSpPr>
        <xdr:cNvPr id="158" name="Rectangle 177"/>
        <xdr:cNvSpPr>
          <a:spLocks/>
        </xdr:cNvSpPr>
      </xdr:nvSpPr>
      <xdr:spPr>
        <a:xfrm>
          <a:off x="3705225" y="34175700"/>
          <a:ext cx="4286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209</xdr:row>
      <xdr:rowOff>95250</xdr:rowOff>
    </xdr:from>
    <xdr:to>
      <xdr:col>7</xdr:col>
      <xdr:colOff>295275</xdr:colOff>
      <xdr:row>209</xdr:row>
      <xdr:rowOff>95250</xdr:rowOff>
    </xdr:to>
    <xdr:sp>
      <xdr:nvSpPr>
        <xdr:cNvPr id="159" name="Line 178"/>
        <xdr:cNvSpPr>
          <a:spLocks/>
        </xdr:cNvSpPr>
      </xdr:nvSpPr>
      <xdr:spPr>
        <a:xfrm>
          <a:off x="4152900" y="341947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215</xdr:row>
      <xdr:rowOff>19050</xdr:rowOff>
    </xdr:from>
    <xdr:to>
      <xdr:col>7</xdr:col>
      <xdr:colOff>257175</xdr:colOff>
      <xdr:row>215</xdr:row>
      <xdr:rowOff>19050</xdr:rowOff>
    </xdr:to>
    <xdr:sp>
      <xdr:nvSpPr>
        <xdr:cNvPr id="160" name="Line 179"/>
        <xdr:cNvSpPr>
          <a:spLocks/>
        </xdr:cNvSpPr>
      </xdr:nvSpPr>
      <xdr:spPr>
        <a:xfrm>
          <a:off x="3228975" y="350901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214</xdr:row>
      <xdr:rowOff>104775</xdr:rowOff>
    </xdr:from>
    <xdr:to>
      <xdr:col>7</xdr:col>
      <xdr:colOff>333375</xdr:colOff>
      <xdr:row>215</xdr:row>
      <xdr:rowOff>19050</xdr:rowOff>
    </xdr:to>
    <xdr:sp>
      <xdr:nvSpPr>
        <xdr:cNvPr id="161" name="Oval 180"/>
        <xdr:cNvSpPr>
          <a:spLocks/>
        </xdr:cNvSpPr>
      </xdr:nvSpPr>
      <xdr:spPr>
        <a:xfrm>
          <a:off x="4562475" y="350139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209</xdr:row>
      <xdr:rowOff>95250</xdr:rowOff>
    </xdr:from>
    <xdr:to>
      <xdr:col>7</xdr:col>
      <xdr:colOff>276225</xdr:colOff>
      <xdr:row>210</xdr:row>
      <xdr:rowOff>9525</xdr:rowOff>
    </xdr:to>
    <xdr:sp>
      <xdr:nvSpPr>
        <xdr:cNvPr id="162" name="Oval 181"/>
        <xdr:cNvSpPr>
          <a:spLocks/>
        </xdr:cNvSpPr>
      </xdr:nvSpPr>
      <xdr:spPr>
        <a:xfrm>
          <a:off x="4505325" y="341947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210</xdr:row>
      <xdr:rowOff>9525</xdr:rowOff>
    </xdr:from>
    <xdr:to>
      <xdr:col>1</xdr:col>
      <xdr:colOff>171450</xdr:colOff>
      <xdr:row>212</xdr:row>
      <xdr:rowOff>142875</xdr:rowOff>
    </xdr:to>
    <xdr:sp>
      <xdr:nvSpPr>
        <xdr:cNvPr id="163" name="Line 182"/>
        <xdr:cNvSpPr>
          <a:spLocks/>
        </xdr:cNvSpPr>
      </xdr:nvSpPr>
      <xdr:spPr>
        <a:xfrm flipV="1">
          <a:off x="781050" y="34270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209</xdr:row>
      <xdr:rowOff>76200</xdr:rowOff>
    </xdr:from>
    <xdr:to>
      <xdr:col>4</xdr:col>
      <xdr:colOff>85725</xdr:colOff>
      <xdr:row>209</xdr:row>
      <xdr:rowOff>76200</xdr:rowOff>
    </xdr:to>
    <xdr:sp>
      <xdr:nvSpPr>
        <xdr:cNvPr id="164" name="Line 183"/>
        <xdr:cNvSpPr>
          <a:spLocks/>
        </xdr:cNvSpPr>
      </xdr:nvSpPr>
      <xdr:spPr>
        <a:xfrm>
          <a:off x="2152650" y="34175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209</xdr:row>
      <xdr:rowOff>95250</xdr:rowOff>
    </xdr:from>
    <xdr:to>
      <xdr:col>7</xdr:col>
      <xdr:colOff>114300</xdr:colOff>
      <xdr:row>209</xdr:row>
      <xdr:rowOff>104775</xdr:rowOff>
    </xdr:to>
    <xdr:sp>
      <xdr:nvSpPr>
        <xdr:cNvPr id="165" name="Line 184"/>
        <xdr:cNvSpPr>
          <a:spLocks/>
        </xdr:cNvSpPr>
      </xdr:nvSpPr>
      <xdr:spPr>
        <a:xfrm>
          <a:off x="4229100" y="34194750"/>
          <a:ext cx="190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210</xdr:row>
      <xdr:rowOff>19050</xdr:rowOff>
    </xdr:from>
    <xdr:to>
      <xdr:col>4</xdr:col>
      <xdr:colOff>314325</xdr:colOff>
      <xdr:row>214</xdr:row>
      <xdr:rowOff>76200</xdr:rowOff>
    </xdr:to>
    <xdr:sp>
      <xdr:nvSpPr>
        <xdr:cNvPr id="166" name="Line 185"/>
        <xdr:cNvSpPr>
          <a:spLocks/>
        </xdr:cNvSpPr>
      </xdr:nvSpPr>
      <xdr:spPr>
        <a:xfrm flipV="1">
          <a:off x="2733675" y="342804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210</xdr:row>
      <xdr:rowOff>57150</xdr:rowOff>
    </xdr:from>
    <xdr:to>
      <xdr:col>7</xdr:col>
      <xdr:colOff>323850</xdr:colOff>
      <xdr:row>214</xdr:row>
      <xdr:rowOff>66675</xdr:rowOff>
    </xdr:to>
    <xdr:sp>
      <xdr:nvSpPr>
        <xdr:cNvPr id="167" name="Line 186"/>
        <xdr:cNvSpPr>
          <a:spLocks/>
        </xdr:cNvSpPr>
      </xdr:nvSpPr>
      <xdr:spPr>
        <a:xfrm flipV="1">
          <a:off x="4629150" y="343185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215</xdr:row>
      <xdr:rowOff>28575</xdr:rowOff>
    </xdr:from>
    <xdr:to>
      <xdr:col>7</xdr:col>
      <xdr:colOff>276225</xdr:colOff>
      <xdr:row>215</xdr:row>
      <xdr:rowOff>114300</xdr:rowOff>
    </xdr:to>
    <xdr:sp>
      <xdr:nvSpPr>
        <xdr:cNvPr id="168" name="Line 187"/>
        <xdr:cNvSpPr>
          <a:spLocks/>
        </xdr:cNvSpPr>
      </xdr:nvSpPr>
      <xdr:spPr>
        <a:xfrm>
          <a:off x="4581525" y="350996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266</xdr:row>
      <xdr:rowOff>47625</xdr:rowOff>
    </xdr:from>
    <xdr:to>
      <xdr:col>2</xdr:col>
      <xdr:colOff>257175</xdr:colOff>
      <xdr:row>268</xdr:row>
      <xdr:rowOff>19050</xdr:rowOff>
    </xdr:to>
    <xdr:sp>
      <xdr:nvSpPr>
        <xdr:cNvPr id="169" name="Oval 188"/>
        <xdr:cNvSpPr>
          <a:spLocks/>
        </xdr:cNvSpPr>
      </xdr:nvSpPr>
      <xdr:spPr>
        <a:xfrm>
          <a:off x="1133475" y="43376850"/>
          <a:ext cx="32385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263</xdr:row>
      <xdr:rowOff>0</xdr:rowOff>
    </xdr:from>
    <xdr:to>
      <xdr:col>2</xdr:col>
      <xdr:colOff>123825</xdr:colOff>
      <xdr:row>263</xdr:row>
      <xdr:rowOff>142875</xdr:rowOff>
    </xdr:to>
    <xdr:sp>
      <xdr:nvSpPr>
        <xdr:cNvPr id="170" name="Line 189"/>
        <xdr:cNvSpPr>
          <a:spLocks/>
        </xdr:cNvSpPr>
      </xdr:nvSpPr>
      <xdr:spPr>
        <a:xfrm>
          <a:off x="1323975" y="42843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263</xdr:row>
      <xdr:rowOff>142875</xdr:rowOff>
    </xdr:from>
    <xdr:to>
      <xdr:col>2</xdr:col>
      <xdr:colOff>123825</xdr:colOff>
      <xdr:row>265</xdr:row>
      <xdr:rowOff>38100</xdr:rowOff>
    </xdr:to>
    <xdr:sp>
      <xdr:nvSpPr>
        <xdr:cNvPr id="171" name="Freeform 190"/>
        <xdr:cNvSpPr>
          <a:spLocks/>
        </xdr:cNvSpPr>
      </xdr:nvSpPr>
      <xdr:spPr>
        <a:xfrm>
          <a:off x="1238250" y="42986325"/>
          <a:ext cx="85725" cy="219075"/>
        </a:xfrm>
        <a:custGeom>
          <a:pathLst>
            <a:path h="23" w="9">
              <a:moveTo>
                <a:pt x="9" y="0"/>
              </a:moveTo>
              <a:cubicBezTo>
                <a:pt x="5" y="2"/>
                <a:pt x="3" y="2"/>
                <a:pt x="2" y="6"/>
              </a:cubicBezTo>
              <a:cubicBezTo>
                <a:pt x="3" y="11"/>
                <a:pt x="4" y="13"/>
                <a:pt x="9" y="11"/>
              </a:cubicBezTo>
              <a:cubicBezTo>
                <a:pt x="7" y="6"/>
                <a:pt x="6" y="9"/>
                <a:pt x="2" y="11"/>
              </a:cubicBezTo>
              <a:cubicBezTo>
                <a:pt x="0" y="18"/>
                <a:pt x="2" y="23"/>
                <a:pt x="9" y="2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265</xdr:row>
      <xdr:rowOff>47625</xdr:rowOff>
    </xdr:from>
    <xdr:to>
      <xdr:col>2</xdr:col>
      <xdr:colOff>114300</xdr:colOff>
      <xdr:row>266</xdr:row>
      <xdr:rowOff>38100</xdr:rowOff>
    </xdr:to>
    <xdr:sp>
      <xdr:nvSpPr>
        <xdr:cNvPr id="172" name="Line 191"/>
        <xdr:cNvSpPr>
          <a:spLocks/>
        </xdr:cNvSpPr>
      </xdr:nvSpPr>
      <xdr:spPr>
        <a:xfrm>
          <a:off x="1314450" y="43214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263</xdr:row>
      <xdr:rowOff>0</xdr:rowOff>
    </xdr:from>
    <xdr:to>
      <xdr:col>3</xdr:col>
      <xdr:colOff>428625</xdr:colOff>
      <xdr:row>263</xdr:row>
      <xdr:rowOff>0</xdr:rowOff>
    </xdr:to>
    <xdr:sp>
      <xdr:nvSpPr>
        <xdr:cNvPr id="173" name="Line 192"/>
        <xdr:cNvSpPr>
          <a:spLocks/>
        </xdr:cNvSpPr>
      </xdr:nvSpPr>
      <xdr:spPr>
        <a:xfrm>
          <a:off x="1314450" y="428434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262</xdr:row>
      <xdr:rowOff>104775</xdr:rowOff>
    </xdr:from>
    <xdr:to>
      <xdr:col>4</xdr:col>
      <xdr:colOff>47625</xdr:colOff>
      <xdr:row>263</xdr:row>
      <xdr:rowOff>28575</xdr:rowOff>
    </xdr:to>
    <xdr:sp>
      <xdr:nvSpPr>
        <xdr:cNvPr id="174" name="Freeform 193"/>
        <xdr:cNvSpPr>
          <a:spLocks/>
        </xdr:cNvSpPr>
      </xdr:nvSpPr>
      <xdr:spPr>
        <a:xfrm>
          <a:off x="2257425" y="42786300"/>
          <a:ext cx="209550" cy="85725"/>
        </a:xfrm>
        <a:custGeom>
          <a:pathLst>
            <a:path h="9" w="22">
              <a:moveTo>
                <a:pt x="0" y="5"/>
              </a:moveTo>
              <a:cubicBezTo>
                <a:pt x="3" y="1"/>
                <a:pt x="4" y="1"/>
                <a:pt x="8" y="2"/>
              </a:cubicBezTo>
              <a:cubicBezTo>
                <a:pt x="10" y="6"/>
                <a:pt x="13" y="7"/>
                <a:pt x="8" y="9"/>
              </a:cubicBezTo>
              <a:cubicBezTo>
                <a:pt x="9" y="4"/>
                <a:pt x="9" y="2"/>
                <a:pt x="14" y="0"/>
              </a:cubicBezTo>
              <a:cubicBezTo>
                <a:pt x="18" y="1"/>
                <a:pt x="22" y="2"/>
                <a:pt x="22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262</xdr:row>
      <xdr:rowOff>152400</xdr:rowOff>
    </xdr:from>
    <xdr:to>
      <xdr:col>5</xdr:col>
      <xdr:colOff>142875</xdr:colOff>
      <xdr:row>262</xdr:row>
      <xdr:rowOff>152400</xdr:rowOff>
    </xdr:to>
    <xdr:sp>
      <xdr:nvSpPr>
        <xdr:cNvPr id="175" name="Line 196"/>
        <xdr:cNvSpPr>
          <a:spLocks/>
        </xdr:cNvSpPr>
      </xdr:nvSpPr>
      <xdr:spPr>
        <a:xfrm>
          <a:off x="2228850" y="42833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266</xdr:row>
      <xdr:rowOff>47625</xdr:rowOff>
    </xdr:from>
    <xdr:to>
      <xdr:col>5</xdr:col>
      <xdr:colOff>257175</xdr:colOff>
      <xdr:row>268</xdr:row>
      <xdr:rowOff>19050</xdr:rowOff>
    </xdr:to>
    <xdr:sp>
      <xdr:nvSpPr>
        <xdr:cNvPr id="176" name="Oval 198"/>
        <xdr:cNvSpPr>
          <a:spLocks/>
        </xdr:cNvSpPr>
      </xdr:nvSpPr>
      <xdr:spPr>
        <a:xfrm>
          <a:off x="2943225" y="43376850"/>
          <a:ext cx="342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263</xdr:row>
      <xdr:rowOff>0</xdr:rowOff>
    </xdr:from>
    <xdr:to>
      <xdr:col>5</xdr:col>
      <xdr:colOff>123825</xdr:colOff>
      <xdr:row>263</xdr:row>
      <xdr:rowOff>142875</xdr:rowOff>
    </xdr:to>
    <xdr:sp>
      <xdr:nvSpPr>
        <xdr:cNvPr id="177" name="Line 199"/>
        <xdr:cNvSpPr>
          <a:spLocks/>
        </xdr:cNvSpPr>
      </xdr:nvSpPr>
      <xdr:spPr>
        <a:xfrm>
          <a:off x="3152775" y="42843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263</xdr:row>
      <xdr:rowOff>142875</xdr:rowOff>
    </xdr:from>
    <xdr:to>
      <xdr:col>5</xdr:col>
      <xdr:colOff>123825</xdr:colOff>
      <xdr:row>265</xdr:row>
      <xdr:rowOff>38100</xdr:rowOff>
    </xdr:to>
    <xdr:sp>
      <xdr:nvSpPr>
        <xdr:cNvPr id="178" name="Freeform 200"/>
        <xdr:cNvSpPr>
          <a:spLocks/>
        </xdr:cNvSpPr>
      </xdr:nvSpPr>
      <xdr:spPr>
        <a:xfrm>
          <a:off x="3067050" y="42986325"/>
          <a:ext cx="85725" cy="219075"/>
        </a:xfrm>
        <a:custGeom>
          <a:pathLst>
            <a:path h="23" w="9">
              <a:moveTo>
                <a:pt x="9" y="0"/>
              </a:moveTo>
              <a:cubicBezTo>
                <a:pt x="5" y="2"/>
                <a:pt x="3" y="2"/>
                <a:pt x="2" y="6"/>
              </a:cubicBezTo>
              <a:cubicBezTo>
                <a:pt x="3" y="11"/>
                <a:pt x="4" y="13"/>
                <a:pt x="9" y="11"/>
              </a:cubicBezTo>
              <a:cubicBezTo>
                <a:pt x="7" y="6"/>
                <a:pt x="6" y="9"/>
                <a:pt x="2" y="11"/>
              </a:cubicBezTo>
              <a:cubicBezTo>
                <a:pt x="0" y="18"/>
                <a:pt x="2" y="23"/>
                <a:pt x="9" y="2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265</xdr:row>
      <xdr:rowOff>47625</xdr:rowOff>
    </xdr:from>
    <xdr:to>
      <xdr:col>5</xdr:col>
      <xdr:colOff>114300</xdr:colOff>
      <xdr:row>266</xdr:row>
      <xdr:rowOff>38100</xdr:rowOff>
    </xdr:to>
    <xdr:sp>
      <xdr:nvSpPr>
        <xdr:cNvPr id="179" name="Line 201"/>
        <xdr:cNvSpPr>
          <a:spLocks/>
        </xdr:cNvSpPr>
      </xdr:nvSpPr>
      <xdr:spPr>
        <a:xfrm>
          <a:off x="3143250" y="43214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268</xdr:row>
      <xdr:rowOff>19050</xdr:rowOff>
    </xdr:from>
    <xdr:to>
      <xdr:col>2</xdr:col>
      <xdr:colOff>114300</xdr:colOff>
      <xdr:row>270</xdr:row>
      <xdr:rowOff>19050</xdr:rowOff>
    </xdr:to>
    <xdr:sp>
      <xdr:nvSpPr>
        <xdr:cNvPr id="180" name="Line 202"/>
        <xdr:cNvSpPr>
          <a:spLocks/>
        </xdr:cNvSpPr>
      </xdr:nvSpPr>
      <xdr:spPr>
        <a:xfrm>
          <a:off x="1314450" y="43672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270</xdr:row>
      <xdr:rowOff>19050</xdr:rowOff>
    </xdr:from>
    <xdr:to>
      <xdr:col>5</xdr:col>
      <xdr:colOff>123825</xdr:colOff>
      <xdr:row>270</xdr:row>
      <xdr:rowOff>19050</xdr:rowOff>
    </xdr:to>
    <xdr:sp>
      <xdr:nvSpPr>
        <xdr:cNvPr id="181" name="Line 203"/>
        <xdr:cNvSpPr>
          <a:spLocks/>
        </xdr:cNvSpPr>
      </xdr:nvSpPr>
      <xdr:spPr>
        <a:xfrm>
          <a:off x="1314450" y="439959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268</xdr:row>
      <xdr:rowOff>28575</xdr:rowOff>
    </xdr:from>
    <xdr:to>
      <xdr:col>5</xdr:col>
      <xdr:colOff>123825</xdr:colOff>
      <xdr:row>270</xdr:row>
      <xdr:rowOff>9525</xdr:rowOff>
    </xdr:to>
    <xdr:sp>
      <xdr:nvSpPr>
        <xdr:cNvPr id="182" name="Line 204"/>
        <xdr:cNvSpPr>
          <a:spLocks/>
        </xdr:cNvSpPr>
      </xdr:nvSpPr>
      <xdr:spPr>
        <a:xfrm>
          <a:off x="3152775" y="43681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262</xdr:row>
      <xdr:rowOff>142875</xdr:rowOff>
    </xdr:from>
    <xdr:to>
      <xdr:col>3</xdr:col>
      <xdr:colOff>38100</xdr:colOff>
      <xdr:row>265</xdr:row>
      <xdr:rowOff>38100</xdr:rowOff>
    </xdr:to>
    <xdr:sp>
      <xdr:nvSpPr>
        <xdr:cNvPr id="183" name="Line 205"/>
        <xdr:cNvSpPr>
          <a:spLocks/>
        </xdr:cNvSpPr>
      </xdr:nvSpPr>
      <xdr:spPr>
        <a:xfrm>
          <a:off x="1847850" y="428244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266</xdr:row>
      <xdr:rowOff>19050</xdr:rowOff>
    </xdr:from>
    <xdr:to>
      <xdr:col>3</xdr:col>
      <xdr:colOff>47625</xdr:colOff>
      <xdr:row>270</xdr:row>
      <xdr:rowOff>19050</xdr:rowOff>
    </xdr:to>
    <xdr:sp>
      <xdr:nvSpPr>
        <xdr:cNvPr id="184" name="Line 206"/>
        <xdr:cNvSpPr>
          <a:spLocks/>
        </xdr:cNvSpPr>
      </xdr:nvSpPr>
      <xdr:spPr>
        <a:xfrm>
          <a:off x="1857375" y="433482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265</xdr:row>
      <xdr:rowOff>0</xdr:rowOff>
    </xdr:from>
    <xdr:to>
      <xdr:col>3</xdr:col>
      <xdr:colOff>114300</xdr:colOff>
      <xdr:row>266</xdr:row>
      <xdr:rowOff>19050</xdr:rowOff>
    </xdr:to>
    <xdr:sp>
      <xdr:nvSpPr>
        <xdr:cNvPr id="185" name="Line 207"/>
        <xdr:cNvSpPr>
          <a:spLocks/>
        </xdr:cNvSpPr>
      </xdr:nvSpPr>
      <xdr:spPr>
        <a:xfrm flipV="1">
          <a:off x="1847850" y="43167300"/>
          <a:ext cx="762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266</xdr:row>
      <xdr:rowOff>9525</xdr:rowOff>
    </xdr:from>
    <xdr:to>
      <xdr:col>5</xdr:col>
      <xdr:colOff>371475</xdr:colOff>
      <xdr:row>267</xdr:row>
      <xdr:rowOff>152400</xdr:rowOff>
    </xdr:to>
    <xdr:sp>
      <xdr:nvSpPr>
        <xdr:cNvPr id="186" name="Line 209"/>
        <xdr:cNvSpPr>
          <a:spLocks/>
        </xdr:cNvSpPr>
      </xdr:nvSpPr>
      <xdr:spPr>
        <a:xfrm flipV="1">
          <a:off x="3400425" y="433387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266</xdr:row>
      <xdr:rowOff>85725</xdr:rowOff>
    </xdr:from>
    <xdr:to>
      <xdr:col>1</xdr:col>
      <xdr:colOff>438150</xdr:colOff>
      <xdr:row>268</xdr:row>
      <xdr:rowOff>66675</xdr:rowOff>
    </xdr:to>
    <xdr:sp>
      <xdr:nvSpPr>
        <xdr:cNvPr id="187" name="Line 210"/>
        <xdr:cNvSpPr>
          <a:spLocks/>
        </xdr:cNvSpPr>
      </xdr:nvSpPr>
      <xdr:spPr>
        <a:xfrm flipV="1">
          <a:off x="1047750" y="434149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266</xdr:row>
      <xdr:rowOff>28575</xdr:rowOff>
    </xdr:from>
    <xdr:to>
      <xdr:col>2</xdr:col>
      <xdr:colOff>495300</xdr:colOff>
      <xdr:row>270</xdr:row>
      <xdr:rowOff>28575</xdr:rowOff>
    </xdr:to>
    <xdr:sp>
      <xdr:nvSpPr>
        <xdr:cNvPr id="188" name="Line 211"/>
        <xdr:cNvSpPr>
          <a:spLocks/>
        </xdr:cNvSpPr>
      </xdr:nvSpPr>
      <xdr:spPr>
        <a:xfrm flipV="1">
          <a:off x="1695450" y="433578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266</xdr:row>
      <xdr:rowOff>28575</xdr:rowOff>
    </xdr:from>
    <xdr:to>
      <xdr:col>4</xdr:col>
      <xdr:colOff>133350</xdr:colOff>
      <xdr:row>270</xdr:row>
      <xdr:rowOff>9525</xdr:rowOff>
    </xdr:to>
    <xdr:sp>
      <xdr:nvSpPr>
        <xdr:cNvPr id="189" name="Line 212"/>
        <xdr:cNvSpPr>
          <a:spLocks/>
        </xdr:cNvSpPr>
      </xdr:nvSpPr>
      <xdr:spPr>
        <a:xfrm flipV="1">
          <a:off x="2552700" y="433578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262</xdr:row>
      <xdr:rowOff>152400</xdr:rowOff>
    </xdr:from>
    <xdr:to>
      <xdr:col>2</xdr:col>
      <xdr:colOff>495300</xdr:colOff>
      <xdr:row>265</xdr:row>
      <xdr:rowOff>0</xdr:rowOff>
    </xdr:to>
    <xdr:sp>
      <xdr:nvSpPr>
        <xdr:cNvPr id="190" name="Line 213"/>
        <xdr:cNvSpPr>
          <a:spLocks/>
        </xdr:cNvSpPr>
      </xdr:nvSpPr>
      <xdr:spPr>
        <a:xfrm flipV="1">
          <a:off x="1695450" y="42833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262</xdr:row>
      <xdr:rowOff>152400</xdr:rowOff>
    </xdr:from>
    <xdr:to>
      <xdr:col>4</xdr:col>
      <xdr:colOff>152400</xdr:colOff>
      <xdr:row>264</xdr:row>
      <xdr:rowOff>152400</xdr:rowOff>
    </xdr:to>
    <xdr:sp>
      <xdr:nvSpPr>
        <xdr:cNvPr id="191" name="Line 214"/>
        <xdr:cNvSpPr>
          <a:spLocks/>
        </xdr:cNvSpPr>
      </xdr:nvSpPr>
      <xdr:spPr>
        <a:xfrm flipV="1">
          <a:off x="2571750" y="428339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314</xdr:row>
      <xdr:rowOff>66675</xdr:rowOff>
    </xdr:from>
    <xdr:to>
      <xdr:col>5</xdr:col>
      <xdr:colOff>409575</xdr:colOff>
      <xdr:row>315</xdr:row>
      <xdr:rowOff>85725</xdr:rowOff>
    </xdr:to>
    <xdr:sp>
      <xdr:nvSpPr>
        <xdr:cNvPr id="192" name="Oval 216"/>
        <xdr:cNvSpPr>
          <a:spLocks/>
        </xdr:cNvSpPr>
      </xdr:nvSpPr>
      <xdr:spPr>
        <a:xfrm>
          <a:off x="3257550" y="51168300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314</xdr:row>
      <xdr:rowOff>66675</xdr:rowOff>
    </xdr:from>
    <xdr:to>
      <xdr:col>3</xdr:col>
      <xdr:colOff>381000</xdr:colOff>
      <xdr:row>315</xdr:row>
      <xdr:rowOff>85725</xdr:rowOff>
    </xdr:to>
    <xdr:sp>
      <xdr:nvSpPr>
        <xdr:cNvPr id="193" name="Oval 217"/>
        <xdr:cNvSpPr>
          <a:spLocks/>
        </xdr:cNvSpPr>
      </xdr:nvSpPr>
      <xdr:spPr>
        <a:xfrm>
          <a:off x="2009775" y="51168300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314</xdr:row>
      <xdr:rowOff>95250</xdr:rowOff>
    </xdr:from>
    <xdr:to>
      <xdr:col>4</xdr:col>
      <xdr:colOff>438150</xdr:colOff>
      <xdr:row>315</xdr:row>
      <xdr:rowOff>114300</xdr:rowOff>
    </xdr:to>
    <xdr:sp>
      <xdr:nvSpPr>
        <xdr:cNvPr id="194" name="Oval 218"/>
        <xdr:cNvSpPr>
          <a:spLocks/>
        </xdr:cNvSpPr>
      </xdr:nvSpPr>
      <xdr:spPr>
        <a:xfrm>
          <a:off x="2676525" y="5119687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315</xdr:row>
      <xdr:rowOff>85725</xdr:rowOff>
    </xdr:from>
    <xdr:to>
      <xdr:col>3</xdr:col>
      <xdr:colOff>285750</xdr:colOff>
      <xdr:row>317</xdr:row>
      <xdr:rowOff>0</xdr:rowOff>
    </xdr:to>
    <xdr:sp>
      <xdr:nvSpPr>
        <xdr:cNvPr id="195" name="Line 222"/>
        <xdr:cNvSpPr>
          <a:spLocks/>
        </xdr:cNvSpPr>
      </xdr:nvSpPr>
      <xdr:spPr>
        <a:xfrm>
          <a:off x="2095500" y="51349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315</xdr:row>
      <xdr:rowOff>104775</xdr:rowOff>
    </xdr:from>
    <xdr:to>
      <xdr:col>4</xdr:col>
      <xdr:colOff>352425</xdr:colOff>
      <xdr:row>317</xdr:row>
      <xdr:rowOff>19050</xdr:rowOff>
    </xdr:to>
    <xdr:sp>
      <xdr:nvSpPr>
        <xdr:cNvPr id="196" name="Line 223"/>
        <xdr:cNvSpPr>
          <a:spLocks/>
        </xdr:cNvSpPr>
      </xdr:nvSpPr>
      <xdr:spPr>
        <a:xfrm>
          <a:off x="2771775" y="513683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315</xdr:row>
      <xdr:rowOff>104775</xdr:rowOff>
    </xdr:from>
    <xdr:to>
      <xdr:col>5</xdr:col>
      <xdr:colOff>333375</xdr:colOff>
      <xdr:row>317</xdr:row>
      <xdr:rowOff>19050</xdr:rowOff>
    </xdr:to>
    <xdr:sp>
      <xdr:nvSpPr>
        <xdr:cNvPr id="197" name="Line 224"/>
        <xdr:cNvSpPr>
          <a:spLocks/>
        </xdr:cNvSpPr>
      </xdr:nvSpPr>
      <xdr:spPr>
        <a:xfrm>
          <a:off x="3362325" y="513683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316</xdr:row>
      <xdr:rowOff>152400</xdr:rowOff>
    </xdr:from>
    <xdr:to>
      <xdr:col>3</xdr:col>
      <xdr:colOff>352425</xdr:colOff>
      <xdr:row>318</xdr:row>
      <xdr:rowOff>19050</xdr:rowOff>
    </xdr:to>
    <xdr:sp>
      <xdr:nvSpPr>
        <xdr:cNvPr id="198" name="Freeform 226"/>
        <xdr:cNvSpPr>
          <a:spLocks/>
        </xdr:cNvSpPr>
      </xdr:nvSpPr>
      <xdr:spPr>
        <a:xfrm>
          <a:off x="2076450" y="51577875"/>
          <a:ext cx="85725" cy="190500"/>
        </a:xfrm>
        <a:custGeom>
          <a:pathLst>
            <a:path h="20" w="9">
              <a:moveTo>
                <a:pt x="3" y="0"/>
              </a:moveTo>
              <a:cubicBezTo>
                <a:pt x="9" y="9"/>
                <a:pt x="0" y="11"/>
                <a:pt x="5" y="8"/>
              </a:cubicBezTo>
              <a:cubicBezTo>
                <a:pt x="8" y="12"/>
                <a:pt x="9" y="20"/>
                <a:pt x="2" y="2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317</xdr:row>
      <xdr:rowOff>0</xdr:rowOff>
    </xdr:from>
    <xdr:to>
      <xdr:col>5</xdr:col>
      <xdr:colOff>400050</xdr:colOff>
      <xdr:row>318</xdr:row>
      <xdr:rowOff>28575</xdr:rowOff>
    </xdr:to>
    <xdr:sp>
      <xdr:nvSpPr>
        <xdr:cNvPr id="199" name="Freeform 227"/>
        <xdr:cNvSpPr>
          <a:spLocks/>
        </xdr:cNvSpPr>
      </xdr:nvSpPr>
      <xdr:spPr>
        <a:xfrm>
          <a:off x="3343275" y="51587400"/>
          <a:ext cx="85725" cy="190500"/>
        </a:xfrm>
        <a:custGeom>
          <a:pathLst>
            <a:path h="20" w="9">
              <a:moveTo>
                <a:pt x="3" y="0"/>
              </a:moveTo>
              <a:cubicBezTo>
                <a:pt x="9" y="9"/>
                <a:pt x="0" y="11"/>
                <a:pt x="5" y="8"/>
              </a:cubicBezTo>
              <a:cubicBezTo>
                <a:pt x="8" y="12"/>
                <a:pt x="9" y="20"/>
                <a:pt x="2" y="2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317</xdr:row>
      <xdr:rowOff>0</xdr:rowOff>
    </xdr:from>
    <xdr:to>
      <xdr:col>4</xdr:col>
      <xdr:colOff>381000</xdr:colOff>
      <xdr:row>318</xdr:row>
      <xdr:rowOff>28575</xdr:rowOff>
    </xdr:to>
    <xdr:sp>
      <xdr:nvSpPr>
        <xdr:cNvPr id="200" name="Freeform 228"/>
        <xdr:cNvSpPr>
          <a:spLocks/>
        </xdr:cNvSpPr>
      </xdr:nvSpPr>
      <xdr:spPr>
        <a:xfrm>
          <a:off x="2714625" y="51587400"/>
          <a:ext cx="85725" cy="190500"/>
        </a:xfrm>
        <a:custGeom>
          <a:pathLst>
            <a:path h="20" w="9">
              <a:moveTo>
                <a:pt x="3" y="0"/>
              </a:moveTo>
              <a:cubicBezTo>
                <a:pt x="9" y="9"/>
                <a:pt x="0" y="11"/>
                <a:pt x="5" y="8"/>
              </a:cubicBezTo>
              <a:cubicBezTo>
                <a:pt x="8" y="12"/>
                <a:pt x="9" y="20"/>
                <a:pt x="2" y="2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318</xdr:row>
      <xdr:rowOff>19050</xdr:rowOff>
    </xdr:from>
    <xdr:to>
      <xdr:col>5</xdr:col>
      <xdr:colOff>342900</xdr:colOff>
      <xdr:row>319</xdr:row>
      <xdr:rowOff>19050</xdr:rowOff>
    </xdr:to>
    <xdr:sp>
      <xdr:nvSpPr>
        <xdr:cNvPr id="201" name="Line 230"/>
        <xdr:cNvSpPr>
          <a:spLocks/>
        </xdr:cNvSpPr>
      </xdr:nvSpPr>
      <xdr:spPr>
        <a:xfrm>
          <a:off x="3371850" y="51768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318</xdr:row>
      <xdr:rowOff>19050</xdr:rowOff>
    </xdr:from>
    <xdr:to>
      <xdr:col>3</xdr:col>
      <xdr:colOff>304800</xdr:colOff>
      <xdr:row>319</xdr:row>
      <xdr:rowOff>19050</xdr:rowOff>
    </xdr:to>
    <xdr:sp>
      <xdr:nvSpPr>
        <xdr:cNvPr id="202" name="Line 231"/>
        <xdr:cNvSpPr>
          <a:spLocks/>
        </xdr:cNvSpPr>
      </xdr:nvSpPr>
      <xdr:spPr>
        <a:xfrm>
          <a:off x="2114550" y="51768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318</xdr:row>
      <xdr:rowOff>28575</xdr:rowOff>
    </xdr:from>
    <xdr:to>
      <xdr:col>4</xdr:col>
      <xdr:colOff>323850</xdr:colOff>
      <xdr:row>319</xdr:row>
      <xdr:rowOff>28575</xdr:rowOff>
    </xdr:to>
    <xdr:sp>
      <xdr:nvSpPr>
        <xdr:cNvPr id="203" name="Line 232"/>
        <xdr:cNvSpPr>
          <a:spLocks/>
        </xdr:cNvSpPr>
      </xdr:nvSpPr>
      <xdr:spPr>
        <a:xfrm>
          <a:off x="2743200" y="5177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319</xdr:row>
      <xdr:rowOff>0</xdr:rowOff>
    </xdr:from>
    <xdr:to>
      <xdr:col>5</xdr:col>
      <xdr:colOff>581025</xdr:colOff>
      <xdr:row>319</xdr:row>
      <xdr:rowOff>0</xdr:rowOff>
    </xdr:to>
    <xdr:sp>
      <xdr:nvSpPr>
        <xdr:cNvPr id="204" name="Line 233"/>
        <xdr:cNvSpPr>
          <a:spLocks/>
        </xdr:cNvSpPr>
      </xdr:nvSpPr>
      <xdr:spPr>
        <a:xfrm>
          <a:off x="1943100" y="519112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318</xdr:row>
      <xdr:rowOff>152400</xdr:rowOff>
    </xdr:from>
    <xdr:to>
      <xdr:col>5</xdr:col>
      <xdr:colOff>28575</xdr:colOff>
      <xdr:row>320</xdr:row>
      <xdr:rowOff>76200</xdr:rowOff>
    </xdr:to>
    <xdr:sp>
      <xdr:nvSpPr>
        <xdr:cNvPr id="205" name="Line 235"/>
        <xdr:cNvSpPr>
          <a:spLocks/>
        </xdr:cNvSpPr>
      </xdr:nvSpPr>
      <xdr:spPr>
        <a:xfrm>
          <a:off x="3057525" y="51901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319</xdr:row>
      <xdr:rowOff>0</xdr:rowOff>
    </xdr:from>
    <xdr:to>
      <xdr:col>3</xdr:col>
      <xdr:colOff>476250</xdr:colOff>
      <xdr:row>320</xdr:row>
      <xdr:rowOff>85725</xdr:rowOff>
    </xdr:to>
    <xdr:sp>
      <xdr:nvSpPr>
        <xdr:cNvPr id="206" name="Line 236"/>
        <xdr:cNvSpPr>
          <a:spLocks/>
        </xdr:cNvSpPr>
      </xdr:nvSpPr>
      <xdr:spPr>
        <a:xfrm>
          <a:off x="2286000" y="5191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321</xdr:row>
      <xdr:rowOff>9525</xdr:rowOff>
    </xdr:from>
    <xdr:to>
      <xdr:col>3</xdr:col>
      <xdr:colOff>533400</xdr:colOff>
      <xdr:row>321</xdr:row>
      <xdr:rowOff>85725</xdr:rowOff>
    </xdr:to>
    <xdr:sp>
      <xdr:nvSpPr>
        <xdr:cNvPr id="207" name="Freeform 240"/>
        <xdr:cNvSpPr>
          <a:spLocks/>
        </xdr:cNvSpPr>
      </xdr:nvSpPr>
      <xdr:spPr>
        <a:xfrm>
          <a:off x="2209800" y="52244625"/>
          <a:ext cx="133350" cy="76200"/>
        </a:xfrm>
        <a:custGeom>
          <a:pathLst>
            <a:path h="8" w="14">
              <a:moveTo>
                <a:pt x="0" y="8"/>
              </a:moveTo>
              <a:cubicBezTo>
                <a:pt x="0" y="7"/>
                <a:pt x="0" y="0"/>
                <a:pt x="4" y="1"/>
              </a:cubicBezTo>
              <a:cubicBezTo>
                <a:pt x="5" y="1"/>
                <a:pt x="6" y="4"/>
                <a:pt x="6" y="4"/>
              </a:cubicBezTo>
              <a:cubicBezTo>
                <a:pt x="8" y="3"/>
                <a:pt x="10" y="3"/>
                <a:pt x="12" y="2"/>
              </a:cubicBezTo>
              <a:cubicBezTo>
                <a:pt x="14" y="1"/>
                <a:pt x="14" y="8"/>
                <a:pt x="14" y="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320</xdr:row>
      <xdr:rowOff>28575</xdr:rowOff>
    </xdr:from>
    <xdr:to>
      <xdr:col>5</xdr:col>
      <xdr:colOff>95250</xdr:colOff>
      <xdr:row>320</xdr:row>
      <xdr:rowOff>142875</xdr:rowOff>
    </xdr:to>
    <xdr:sp>
      <xdr:nvSpPr>
        <xdr:cNvPr id="208" name="Freeform 242"/>
        <xdr:cNvSpPr>
          <a:spLocks/>
        </xdr:cNvSpPr>
      </xdr:nvSpPr>
      <xdr:spPr>
        <a:xfrm>
          <a:off x="2990850" y="52101750"/>
          <a:ext cx="133350" cy="114300"/>
        </a:xfrm>
        <a:custGeom>
          <a:pathLst>
            <a:path h="12" w="14">
              <a:moveTo>
                <a:pt x="0" y="3"/>
              </a:moveTo>
              <a:cubicBezTo>
                <a:pt x="1" y="7"/>
                <a:pt x="2" y="9"/>
                <a:pt x="6" y="10"/>
              </a:cubicBezTo>
              <a:cubicBezTo>
                <a:pt x="7" y="8"/>
                <a:pt x="8" y="0"/>
                <a:pt x="6" y="7"/>
              </a:cubicBezTo>
              <a:cubicBezTo>
                <a:pt x="8" y="12"/>
                <a:pt x="9" y="9"/>
                <a:pt x="13" y="7"/>
              </a:cubicBezTo>
              <a:cubicBezTo>
                <a:pt x="14" y="4"/>
                <a:pt x="14" y="5"/>
                <a:pt x="14" y="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321</xdr:row>
      <xdr:rowOff>38100</xdr:rowOff>
    </xdr:from>
    <xdr:to>
      <xdr:col>5</xdr:col>
      <xdr:colOff>28575</xdr:colOff>
      <xdr:row>323</xdr:row>
      <xdr:rowOff>76200</xdr:rowOff>
    </xdr:to>
    <xdr:sp>
      <xdr:nvSpPr>
        <xdr:cNvPr id="209" name="Line 245"/>
        <xdr:cNvSpPr>
          <a:spLocks/>
        </xdr:cNvSpPr>
      </xdr:nvSpPr>
      <xdr:spPr>
        <a:xfrm>
          <a:off x="3057525" y="522732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321</xdr:row>
      <xdr:rowOff>47625</xdr:rowOff>
    </xdr:from>
    <xdr:to>
      <xdr:col>3</xdr:col>
      <xdr:colOff>476250</xdr:colOff>
      <xdr:row>323</xdr:row>
      <xdr:rowOff>85725</xdr:rowOff>
    </xdr:to>
    <xdr:sp>
      <xdr:nvSpPr>
        <xdr:cNvPr id="210" name="Line 246"/>
        <xdr:cNvSpPr>
          <a:spLocks/>
        </xdr:cNvSpPr>
      </xdr:nvSpPr>
      <xdr:spPr>
        <a:xfrm>
          <a:off x="2286000" y="522827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323</xdr:row>
      <xdr:rowOff>85725</xdr:rowOff>
    </xdr:from>
    <xdr:to>
      <xdr:col>5</xdr:col>
      <xdr:colOff>514350</xdr:colOff>
      <xdr:row>323</xdr:row>
      <xdr:rowOff>85725</xdr:rowOff>
    </xdr:to>
    <xdr:sp>
      <xdr:nvSpPr>
        <xdr:cNvPr id="211" name="Line 247"/>
        <xdr:cNvSpPr>
          <a:spLocks/>
        </xdr:cNvSpPr>
      </xdr:nvSpPr>
      <xdr:spPr>
        <a:xfrm>
          <a:off x="2009775" y="526446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323</xdr:row>
      <xdr:rowOff>85725</xdr:rowOff>
    </xdr:from>
    <xdr:to>
      <xdr:col>4</xdr:col>
      <xdr:colOff>266700</xdr:colOff>
      <xdr:row>326</xdr:row>
      <xdr:rowOff>57150</xdr:rowOff>
    </xdr:to>
    <xdr:sp>
      <xdr:nvSpPr>
        <xdr:cNvPr id="212" name="Line 248"/>
        <xdr:cNvSpPr>
          <a:spLocks/>
        </xdr:cNvSpPr>
      </xdr:nvSpPr>
      <xdr:spPr>
        <a:xfrm>
          <a:off x="2686050" y="526446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326</xdr:row>
      <xdr:rowOff>9525</xdr:rowOff>
    </xdr:from>
    <xdr:to>
      <xdr:col>4</xdr:col>
      <xdr:colOff>342900</xdr:colOff>
      <xdr:row>326</xdr:row>
      <xdr:rowOff>123825</xdr:rowOff>
    </xdr:to>
    <xdr:sp>
      <xdr:nvSpPr>
        <xdr:cNvPr id="213" name="Freeform 249"/>
        <xdr:cNvSpPr>
          <a:spLocks/>
        </xdr:cNvSpPr>
      </xdr:nvSpPr>
      <xdr:spPr>
        <a:xfrm>
          <a:off x="2628900" y="53054250"/>
          <a:ext cx="133350" cy="114300"/>
        </a:xfrm>
        <a:custGeom>
          <a:pathLst>
            <a:path h="12" w="14">
              <a:moveTo>
                <a:pt x="0" y="3"/>
              </a:moveTo>
              <a:cubicBezTo>
                <a:pt x="1" y="7"/>
                <a:pt x="2" y="9"/>
                <a:pt x="6" y="10"/>
              </a:cubicBezTo>
              <a:cubicBezTo>
                <a:pt x="7" y="8"/>
                <a:pt x="8" y="0"/>
                <a:pt x="6" y="7"/>
              </a:cubicBezTo>
              <a:cubicBezTo>
                <a:pt x="8" y="12"/>
                <a:pt x="9" y="9"/>
                <a:pt x="13" y="7"/>
              </a:cubicBezTo>
              <a:cubicBezTo>
                <a:pt x="14" y="4"/>
                <a:pt x="14" y="5"/>
                <a:pt x="14" y="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320</xdr:row>
      <xdr:rowOff>47625</xdr:rowOff>
    </xdr:from>
    <xdr:to>
      <xdr:col>3</xdr:col>
      <xdr:colOff>542925</xdr:colOff>
      <xdr:row>321</xdr:row>
      <xdr:rowOff>0</xdr:rowOff>
    </xdr:to>
    <xdr:sp>
      <xdr:nvSpPr>
        <xdr:cNvPr id="214" name="Freeform 250"/>
        <xdr:cNvSpPr>
          <a:spLocks/>
        </xdr:cNvSpPr>
      </xdr:nvSpPr>
      <xdr:spPr>
        <a:xfrm>
          <a:off x="2219325" y="52120800"/>
          <a:ext cx="133350" cy="114300"/>
        </a:xfrm>
        <a:custGeom>
          <a:pathLst>
            <a:path h="12" w="14">
              <a:moveTo>
                <a:pt x="0" y="3"/>
              </a:moveTo>
              <a:cubicBezTo>
                <a:pt x="1" y="7"/>
                <a:pt x="2" y="9"/>
                <a:pt x="6" y="10"/>
              </a:cubicBezTo>
              <a:cubicBezTo>
                <a:pt x="7" y="8"/>
                <a:pt x="8" y="0"/>
                <a:pt x="6" y="7"/>
              </a:cubicBezTo>
              <a:cubicBezTo>
                <a:pt x="8" y="12"/>
                <a:pt x="9" y="9"/>
                <a:pt x="13" y="7"/>
              </a:cubicBezTo>
              <a:cubicBezTo>
                <a:pt x="14" y="4"/>
                <a:pt x="14" y="5"/>
                <a:pt x="14" y="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326</xdr:row>
      <xdr:rowOff>123825</xdr:rowOff>
    </xdr:from>
    <xdr:to>
      <xdr:col>4</xdr:col>
      <xdr:colOff>342900</xdr:colOff>
      <xdr:row>327</xdr:row>
      <xdr:rowOff>38100</xdr:rowOff>
    </xdr:to>
    <xdr:sp>
      <xdr:nvSpPr>
        <xdr:cNvPr id="215" name="Freeform 251"/>
        <xdr:cNvSpPr>
          <a:spLocks/>
        </xdr:cNvSpPr>
      </xdr:nvSpPr>
      <xdr:spPr>
        <a:xfrm>
          <a:off x="2628900" y="53168550"/>
          <a:ext cx="133350" cy="76200"/>
        </a:xfrm>
        <a:custGeom>
          <a:pathLst>
            <a:path h="8" w="14">
              <a:moveTo>
                <a:pt x="0" y="8"/>
              </a:moveTo>
              <a:cubicBezTo>
                <a:pt x="0" y="7"/>
                <a:pt x="0" y="0"/>
                <a:pt x="4" y="1"/>
              </a:cubicBezTo>
              <a:cubicBezTo>
                <a:pt x="5" y="1"/>
                <a:pt x="6" y="4"/>
                <a:pt x="6" y="4"/>
              </a:cubicBezTo>
              <a:cubicBezTo>
                <a:pt x="8" y="3"/>
                <a:pt x="10" y="3"/>
                <a:pt x="12" y="2"/>
              </a:cubicBezTo>
              <a:cubicBezTo>
                <a:pt x="14" y="1"/>
                <a:pt x="14" y="8"/>
                <a:pt x="14" y="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320</xdr:row>
      <xdr:rowOff>152400</xdr:rowOff>
    </xdr:from>
    <xdr:to>
      <xdr:col>5</xdr:col>
      <xdr:colOff>85725</xdr:colOff>
      <xdr:row>321</xdr:row>
      <xdr:rowOff>66675</xdr:rowOff>
    </xdr:to>
    <xdr:sp>
      <xdr:nvSpPr>
        <xdr:cNvPr id="216" name="Freeform 252"/>
        <xdr:cNvSpPr>
          <a:spLocks/>
        </xdr:cNvSpPr>
      </xdr:nvSpPr>
      <xdr:spPr>
        <a:xfrm>
          <a:off x="2981325" y="52225575"/>
          <a:ext cx="133350" cy="76200"/>
        </a:xfrm>
        <a:custGeom>
          <a:pathLst>
            <a:path h="8" w="14">
              <a:moveTo>
                <a:pt x="0" y="8"/>
              </a:moveTo>
              <a:cubicBezTo>
                <a:pt x="0" y="7"/>
                <a:pt x="0" y="0"/>
                <a:pt x="4" y="1"/>
              </a:cubicBezTo>
              <a:cubicBezTo>
                <a:pt x="5" y="1"/>
                <a:pt x="6" y="4"/>
                <a:pt x="6" y="4"/>
              </a:cubicBezTo>
              <a:cubicBezTo>
                <a:pt x="8" y="3"/>
                <a:pt x="10" y="3"/>
                <a:pt x="12" y="2"/>
              </a:cubicBezTo>
              <a:cubicBezTo>
                <a:pt x="14" y="1"/>
                <a:pt x="14" y="8"/>
                <a:pt x="14" y="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327</xdr:row>
      <xdr:rowOff>0</xdr:rowOff>
    </xdr:from>
    <xdr:to>
      <xdr:col>4</xdr:col>
      <xdr:colOff>276225</xdr:colOff>
      <xdr:row>328</xdr:row>
      <xdr:rowOff>104775</xdr:rowOff>
    </xdr:to>
    <xdr:sp>
      <xdr:nvSpPr>
        <xdr:cNvPr id="217" name="Line 253"/>
        <xdr:cNvSpPr>
          <a:spLocks/>
        </xdr:cNvSpPr>
      </xdr:nvSpPr>
      <xdr:spPr>
        <a:xfrm>
          <a:off x="2695575" y="53206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327</xdr:row>
      <xdr:rowOff>123825</xdr:rowOff>
    </xdr:from>
    <xdr:to>
      <xdr:col>4</xdr:col>
      <xdr:colOff>266700</xdr:colOff>
      <xdr:row>329</xdr:row>
      <xdr:rowOff>0</xdr:rowOff>
    </xdr:to>
    <xdr:sp>
      <xdr:nvSpPr>
        <xdr:cNvPr id="218" name="Line 254"/>
        <xdr:cNvSpPr>
          <a:spLocks/>
        </xdr:cNvSpPr>
      </xdr:nvSpPr>
      <xdr:spPr>
        <a:xfrm flipH="1">
          <a:off x="2162175" y="53330475"/>
          <a:ext cx="5238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328</xdr:row>
      <xdr:rowOff>152400</xdr:rowOff>
    </xdr:from>
    <xdr:to>
      <xdr:col>3</xdr:col>
      <xdr:colOff>361950</xdr:colOff>
      <xdr:row>330</xdr:row>
      <xdr:rowOff>47625</xdr:rowOff>
    </xdr:to>
    <xdr:sp>
      <xdr:nvSpPr>
        <xdr:cNvPr id="219" name="Line 255"/>
        <xdr:cNvSpPr>
          <a:spLocks/>
        </xdr:cNvSpPr>
      </xdr:nvSpPr>
      <xdr:spPr>
        <a:xfrm>
          <a:off x="2171700" y="535209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330</xdr:row>
      <xdr:rowOff>38100</xdr:rowOff>
    </xdr:from>
    <xdr:to>
      <xdr:col>3</xdr:col>
      <xdr:colOff>476250</xdr:colOff>
      <xdr:row>330</xdr:row>
      <xdr:rowOff>38100</xdr:rowOff>
    </xdr:to>
    <xdr:sp>
      <xdr:nvSpPr>
        <xdr:cNvPr id="220" name="Line 256"/>
        <xdr:cNvSpPr>
          <a:spLocks/>
        </xdr:cNvSpPr>
      </xdr:nvSpPr>
      <xdr:spPr>
        <a:xfrm>
          <a:off x="2105025" y="53730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330</xdr:row>
      <xdr:rowOff>104775</xdr:rowOff>
    </xdr:from>
    <xdr:to>
      <xdr:col>3</xdr:col>
      <xdr:colOff>457200</xdr:colOff>
      <xdr:row>330</xdr:row>
      <xdr:rowOff>104775</xdr:rowOff>
    </xdr:to>
    <xdr:sp>
      <xdr:nvSpPr>
        <xdr:cNvPr id="221" name="Line 257"/>
        <xdr:cNvSpPr>
          <a:spLocks/>
        </xdr:cNvSpPr>
      </xdr:nvSpPr>
      <xdr:spPr>
        <a:xfrm>
          <a:off x="2152650" y="537972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331</xdr:row>
      <xdr:rowOff>9525</xdr:rowOff>
    </xdr:from>
    <xdr:to>
      <xdr:col>3</xdr:col>
      <xdr:colOff>419100</xdr:colOff>
      <xdr:row>331</xdr:row>
      <xdr:rowOff>9525</xdr:rowOff>
    </xdr:to>
    <xdr:sp>
      <xdr:nvSpPr>
        <xdr:cNvPr id="222" name="Line 258"/>
        <xdr:cNvSpPr>
          <a:spLocks/>
        </xdr:cNvSpPr>
      </xdr:nvSpPr>
      <xdr:spPr>
        <a:xfrm>
          <a:off x="2209800" y="538638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353</xdr:row>
      <xdr:rowOff>57150</xdr:rowOff>
    </xdr:from>
    <xdr:to>
      <xdr:col>2</xdr:col>
      <xdr:colOff>209550</xdr:colOff>
      <xdr:row>354</xdr:row>
      <xdr:rowOff>85725</xdr:rowOff>
    </xdr:to>
    <xdr:sp>
      <xdr:nvSpPr>
        <xdr:cNvPr id="223" name="Oval 259"/>
        <xdr:cNvSpPr>
          <a:spLocks/>
        </xdr:cNvSpPr>
      </xdr:nvSpPr>
      <xdr:spPr>
        <a:xfrm>
          <a:off x="1171575" y="57473850"/>
          <a:ext cx="2381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353</xdr:row>
      <xdr:rowOff>142875</xdr:rowOff>
    </xdr:from>
    <xdr:to>
      <xdr:col>2</xdr:col>
      <xdr:colOff>533400</xdr:colOff>
      <xdr:row>353</xdr:row>
      <xdr:rowOff>142875</xdr:rowOff>
    </xdr:to>
    <xdr:sp>
      <xdr:nvSpPr>
        <xdr:cNvPr id="224" name="Line 260"/>
        <xdr:cNvSpPr>
          <a:spLocks/>
        </xdr:cNvSpPr>
      </xdr:nvSpPr>
      <xdr:spPr>
        <a:xfrm>
          <a:off x="1428750" y="575595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354</xdr:row>
      <xdr:rowOff>0</xdr:rowOff>
    </xdr:from>
    <xdr:to>
      <xdr:col>4</xdr:col>
      <xdr:colOff>104775</xdr:colOff>
      <xdr:row>354</xdr:row>
      <xdr:rowOff>0</xdr:rowOff>
    </xdr:to>
    <xdr:sp>
      <xdr:nvSpPr>
        <xdr:cNvPr id="225" name="Line 262"/>
        <xdr:cNvSpPr>
          <a:spLocks/>
        </xdr:cNvSpPr>
      </xdr:nvSpPr>
      <xdr:spPr>
        <a:xfrm>
          <a:off x="1990725" y="57578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353</xdr:row>
      <xdr:rowOff>76200</xdr:rowOff>
    </xdr:from>
    <xdr:to>
      <xdr:col>4</xdr:col>
      <xdr:colOff>333375</xdr:colOff>
      <xdr:row>354</xdr:row>
      <xdr:rowOff>19050</xdr:rowOff>
    </xdr:to>
    <xdr:sp>
      <xdr:nvSpPr>
        <xdr:cNvPr id="226" name="Freeform 263"/>
        <xdr:cNvSpPr>
          <a:spLocks/>
        </xdr:cNvSpPr>
      </xdr:nvSpPr>
      <xdr:spPr>
        <a:xfrm>
          <a:off x="2524125" y="57492900"/>
          <a:ext cx="228600" cy="104775"/>
        </a:xfrm>
        <a:custGeom>
          <a:pathLst>
            <a:path h="11" w="24">
              <a:moveTo>
                <a:pt x="0" y="7"/>
              </a:moveTo>
              <a:cubicBezTo>
                <a:pt x="1" y="1"/>
                <a:pt x="2" y="0"/>
                <a:pt x="7" y="2"/>
              </a:cubicBezTo>
              <a:cubicBezTo>
                <a:pt x="10" y="5"/>
                <a:pt x="12" y="6"/>
                <a:pt x="10" y="11"/>
              </a:cubicBezTo>
              <a:cubicBezTo>
                <a:pt x="7" y="6"/>
                <a:pt x="8" y="3"/>
                <a:pt x="13" y="1"/>
              </a:cubicBezTo>
              <a:cubicBezTo>
                <a:pt x="19" y="2"/>
                <a:pt x="24" y="3"/>
                <a:pt x="24" y="1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353</xdr:row>
      <xdr:rowOff>85725</xdr:rowOff>
    </xdr:from>
    <xdr:to>
      <xdr:col>7</xdr:col>
      <xdr:colOff>180975</xdr:colOff>
      <xdr:row>354</xdr:row>
      <xdr:rowOff>28575</xdr:rowOff>
    </xdr:to>
    <xdr:sp>
      <xdr:nvSpPr>
        <xdr:cNvPr id="227" name="Freeform 266"/>
        <xdr:cNvSpPr>
          <a:spLocks/>
        </xdr:cNvSpPr>
      </xdr:nvSpPr>
      <xdr:spPr>
        <a:xfrm>
          <a:off x="4257675" y="57502425"/>
          <a:ext cx="228600" cy="104775"/>
        </a:xfrm>
        <a:custGeom>
          <a:pathLst>
            <a:path h="11" w="24">
              <a:moveTo>
                <a:pt x="0" y="7"/>
              </a:moveTo>
              <a:cubicBezTo>
                <a:pt x="1" y="1"/>
                <a:pt x="2" y="0"/>
                <a:pt x="7" y="2"/>
              </a:cubicBezTo>
              <a:cubicBezTo>
                <a:pt x="10" y="5"/>
                <a:pt x="12" y="6"/>
                <a:pt x="10" y="11"/>
              </a:cubicBezTo>
              <a:cubicBezTo>
                <a:pt x="7" y="6"/>
                <a:pt x="8" y="3"/>
                <a:pt x="13" y="1"/>
              </a:cubicBezTo>
              <a:cubicBezTo>
                <a:pt x="19" y="2"/>
                <a:pt x="24" y="3"/>
                <a:pt x="24" y="1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353</xdr:row>
      <xdr:rowOff>66675</xdr:rowOff>
    </xdr:from>
    <xdr:to>
      <xdr:col>5</xdr:col>
      <xdr:colOff>533400</xdr:colOff>
      <xdr:row>354</xdr:row>
      <xdr:rowOff>9525</xdr:rowOff>
    </xdr:to>
    <xdr:sp>
      <xdr:nvSpPr>
        <xdr:cNvPr id="228" name="Freeform 267"/>
        <xdr:cNvSpPr>
          <a:spLocks/>
        </xdr:cNvSpPr>
      </xdr:nvSpPr>
      <xdr:spPr>
        <a:xfrm>
          <a:off x="3333750" y="57483375"/>
          <a:ext cx="228600" cy="104775"/>
        </a:xfrm>
        <a:custGeom>
          <a:pathLst>
            <a:path h="11" w="24">
              <a:moveTo>
                <a:pt x="0" y="7"/>
              </a:moveTo>
              <a:cubicBezTo>
                <a:pt x="1" y="1"/>
                <a:pt x="2" y="0"/>
                <a:pt x="7" y="2"/>
              </a:cubicBezTo>
              <a:cubicBezTo>
                <a:pt x="10" y="5"/>
                <a:pt x="12" y="6"/>
                <a:pt x="10" y="11"/>
              </a:cubicBezTo>
              <a:cubicBezTo>
                <a:pt x="7" y="6"/>
                <a:pt x="8" y="3"/>
                <a:pt x="13" y="1"/>
              </a:cubicBezTo>
              <a:cubicBezTo>
                <a:pt x="19" y="2"/>
                <a:pt x="24" y="3"/>
                <a:pt x="24" y="1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353</xdr:row>
      <xdr:rowOff>152400</xdr:rowOff>
    </xdr:from>
    <xdr:to>
      <xdr:col>6</xdr:col>
      <xdr:colOff>552450</xdr:colOff>
      <xdr:row>353</xdr:row>
      <xdr:rowOff>152400</xdr:rowOff>
    </xdr:to>
    <xdr:sp>
      <xdr:nvSpPr>
        <xdr:cNvPr id="229" name="Line 269"/>
        <xdr:cNvSpPr>
          <a:spLocks/>
        </xdr:cNvSpPr>
      </xdr:nvSpPr>
      <xdr:spPr>
        <a:xfrm>
          <a:off x="3600450" y="57569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354</xdr:row>
      <xdr:rowOff>0</xdr:rowOff>
    </xdr:from>
    <xdr:to>
      <xdr:col>1</xdr:col>
      <xdr:colOff>552450</xdr:colOff>
      <xdr:row>354</xdr:row>
      <xdr:rowOff>0</xdr:rowOff>
    </xdr:to>
    <xdr:sp>
      <xdr:nvSpPr>
        <xdr:cNvPr id="230" name="Line 270"/>
        <xdr:cNvSpPr>
          <a:spLocks/>
        </xdr:cNvSpPr>
      </xdr:nvSpPr>
      <xdr:spPr>
        <a:xfrm flipH="1">
          <a:off x="990600" y="57578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353</xdr:row>
      <xdr:rowOff>152400</xdr:rowOff>
    </xdr:from>
    <xdr:to>
      <xdr:col>8</xdr:col>
      <xdr:colOff>66675</xdr:colOff>
      <xdr:row>353</xdr:row>
      <xdr:rowOff>152400</xdr:rowOff>
    </xdr:to>
    <xdr:sp>
      <xdr:nvSpPr>
        <xdr:cNvPr id="231" name="Line 271"/>
        <xdr:cNvSpPr>
          <a:spLocks/>
        </xdr:cNvSpPr>
      </xdr:nvSpPr>
      <xdr:spPr>
        <a:xfrm>
          <a:off x="4505325" y="575691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353</xdr:row>
      <xdr:rowOff>152400</xdr:rowOff>
    </xdr:from>
    <xdr:to>
      <xdr:col>8</xdr:col>
      <xdr:colOff>66675</xdr:colOff>
      <xdr:row>358</xdr:row>
      <xdr:rowOff>152400</xdr:rowOff>
    </xdr:to>
    <xdr:sp>
      <xdr:nvSpPr>
        <xdr:cNvPr id="232" name="Line 273"/>
        <xdr:cNvSpPr>
          <a:spLocks/>
        </xdr:cNvSpPr>
      </xdr:nvSpPr>
      <xdr:spPr>
        <a:xfrm>
          <a:off x="4981575" y="575691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354</xdr:row>
      <xdr:rowOff>0</xdr:rowOff>
    </xdr:from>
    <xdr:to>
      <xdr:col>1</xdr:col>
      <xdr:colOff>400050</xdr:colOff>
      <xdr:row>359</xdr:row>
      <xdr:rowOff>0</xdr:rowOff>
    </xdr:to>
    <xdr:sp>
      <xdr:nvSpPr>
        <xdr:cNvPr id="233" name="Line 274"/>
        <xdr:cNvSpPr>
          <a:spLocks/>
        </xdr:cNvSpPr>
      </xdr:nvSpPr>
      <xdr:spPr>
        <a:xfrm>
          <a:off x="1009650" y="575786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359</xdr:row>
      <xdr:rowOff>0</xdr:rowOff>
    </xdr:from>
    <xdr:to>
      <xdr:col>8</xdr:col>
      <xdr:colOff>95250</xdr:colOff>
      <xdr:row>359</xdr:row>
      <xdr:rowOff>0</xdr:rowOff>
    </xdr:to>
    <xdr:sp>
      <xdr:nvSpPr>
        <xdr:cNvPr id="234" name="Line 275"/>
        <xdr:cNvSpPr>
          <a:spLocks/>
        </xdr:cNvSpPr>
      </xdr:nvSpPr>
      <xdr:spPr>
        <a:xfrm>
          <a:off x="1009650" y="5838825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353</xdr:row>
      <xdr:rowOff>95250</xdr:rowOff>
    </xdr:from>
    <xdr:to>
      <xdr:col>5</xdr:col>
      <xdr:colOff>104775</xdr:colOff>
      <xdr:row>354</xdr:row>
      <xdr:rowOff>38100</xdr:rowOff>
    </xdr:to>
    <xdr:sp>
      <xdr:nvSpPr>
        <xdr:cNvPr id="235" name="Freeform 276"/>
        <xdr:cNvSpPr>
          <a:spLocks/>
        </xdr:cNvSpPr>
      </xdr:nvSpPr>
      <xdr:spPr>
        <a:xfrm>
          <a:off x="2905125" y="57511950"/>
          <a:ext cx="228600" cy="104775"/>
        </a:xfrm>
        <a:custGeom>
          <a:pathLst>
            <a:path h="11" w="24">
              <a:moveTo>
                <a:pt x="0" y="7"/>
              </a:moveTo>
              <a:cubicBezTo>
                <a:pt x="1" y="1"/>
                <a:pt x="2" y="0"/>
                <a:pt x="7" y="2"/>
              </a:cubicBezTo>
              <a:cubicBezTo>
                <a:pt x="10" y="5"/>
                <a:pt x="12" y="6"/>
                <a:pt x="10" y="11"/>
              </a:cubicBezTo>
              <a:cubicBezTo>
                <a:pt x="7" y="6"/>
                <a:pt x="8" y="3"/>
                <a:pt x="13" y="1"/>
              </a:cubicBezTo>
              <a:cubicBezTo>
                <a:pt x="19" y="2"/>
                <a:pt x="24" y="3"/>
                <a:pt x="24" y="1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353</xdr:row>
      <xdr:rowOff>66675</xdr:rowOff>
    </xdr:from>
    <xdr:to>
      <xdr:col>3</xdr:col>
      <xdr:colOff>161925</xdr:colOff>
      <xdr:row>354</xdr:row>
      <xdr:rowOff>9525</xdr:rowOff>
    </xdr:to>
    <xdr:sp>
      <xdr:nvSpPr>
        <xdr:cNvPr id="236" name="Freeform 277"/>
        <xdr:cNvSpPr>
          <a:spLocks/>
        </xdr:cNvSpPr>
      </xdr:nvSpPr>
      <xdr:spPr>
        <a:xfrm>
          <a:off x="1743075" y="57483375"/>
          <a:ext cx="228600" cy="104775"/>
        </a:xfrm>
        <a:custGeom>
          <a:pathLst>
            <a:path h="11" w="24">
              <a:moveTo>
                <a:pt x="0" y="7"/>
              </a:moveTo>
              <a:cubicBezTo>
                <a:pt x="1" y="1"/>
                <a:pt x="2" y="0"/>
                <a:pt x="7" y="2"/>
              </a:cubicBezTo>
              <a:cubicBezTo>
                <a:pt x="10" y="5"/>
                <a:pt x="12" y="6"/>
                <a:pt x="10" y="11"/>
              </a:cubicBezTo>
              <a:cubicBezTo>
                <a:pt x="7" y="6"/>
                <a:pt x="8" y="3"/>
                <a:pt x="13" y="1"/>
              </a:cubicBezTo>
              <a:cubicBezTo>
                <a:pt x="19" y="2"/>
                <a:pt x="24" y="3"/>
                <a:pt x="24" y="1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353</xdr:row>
      <xdr:rowOff>152400</xdr:rowOff>
    </xdr:from>
    <xdr:to>
      <xdr:col>4</xdr:col>
      <xdr:colOff>485775</xdr:colOff>
      <xdr:row>354</xdr:row>
      <xdr:rowOff>0</xdr:rowOff>
    </xdr:to>
    <xdr:sp>
      <xdr:nvSpPr>
        <xdr:cNvPr id="237" name="Line 278"/>
        <xdr:cNvSpPr>
          <a:spLocks/>
        </xdr:cNvSpPr>
      </xdr:nvSpPr>
      <xdr:spPr>
        <a:xfrm>
          <a:off x="2762250" y="57569100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353</xdr:row>
      <xdr:rowOff>142875</xdr:rowOff>
    </xdr:from>
    <xdr:to>
      <xdr:col>5</xdr:col>
      <xdr:colOff>304800</xdr:colOff>
      <xdr:row>353</xdr:row>
      <xdr:rowOff>152400</xdr:rowOff>
    </xdr:to>
    <xdr:sp>
      <xdr:nvSpPr>
        <xdr:cNvPr id="238" name="Line 279"/>
        <xdr:cNvSpPr>
          <a:spLocks/>
        </xdr:cNvSpPr>
      </xdr:nvSpPr>
      <xdr:spPr>
        <a:xfrm flipV="1">
          <a:off x="3143250" y="57559575"/>
          <a:ext cx="190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353</xdr:row>
      <xdr:rowOff>152400</xdr:rowOff>
    </xdr:from>
    <xdr:to>
      <xdr:col>6</xdr:col>
      <xdr:colOff>419100</xdr:colOff>
      <xdr:row>354</xdr:row>
      <xdr:rowOff>0</xdr:rowOff>
    </xdr:to>
    <xdr:sp>
      <xdr:nvSpPr>
        <xdr:cNvPr id="239" name="Line 282"/>
        <xdr:cNvSpPr>
          <a:spLocks/>
        </xdr:cNvSpPr>
      </xdr:nvSpPr>
      <xdr:spPr>
        <a:xfrm flipV="1">
          <a:off x="3810000" y="5756910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404</xdr:row>
      <xdr:rowOff>123825</xdr:rowOff>
    </xdr:from>
    <xdr:to>
      <xdr:col>8</xdr:col>
      <xdr:colOff>447675</xdr:colOff>
      <xdr:row>406</xdr:row>
      <xdr:rowOff>47625</xdr:rowOff>
    </xdr:to>
    <xdr:sp>
      <xdr:nvSpPr>
        <xdr:cNvPr id="240" name="Oval 284"/>
        <xdr:cNvSpPr>
          <a:spLocks/>
        </xdr:cNvSpPr>
      </xdr:nvSpPr>
      <xdr:spPr>
        <a:xfrm>
          <a:off x="5038725" y="65798700"/>
          <a:ext cx="3238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404</xdr:row>
      <xdr:rowOff>76200</xdr:rowOff>
    </xdr:from>
    <xdr:to>
      <xdr:col>2</xdr:col>
      <xdr:colOff>361950</xdr:colOff>
      <xdr:row>406</xdr:row>
      <xdr:rowOff>0</xdr:rowOff>
    </xdr:to>
    <xdr:sp>
      <xdr:nvSpPr>
        <xdr:cNvPr id="241" name="Oval 285"/>
        <xdr:cNvSpPr>
          <a:spLocks/>
        </xdr:cNvSpPr>
      </xdr:nvSpPr>
      <xdr:spPr>
        <a:xfrm>
          <a:off x="1238250" y="65751075"/>
          <a:ext cx="3238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402</xdr:row>
      <xdr:rowOff>76200</xdr:rowOff>
    </xdr:from>
    <xdr:to>
      <xdr:col>2</xdr:col>
      <xdr:colOff>200025</xdr:colOff>
      <xdr:row>404</xdr:row>
      <xdr:rowOff>85725</xdr:rowOff>
    </xdr:to>
    <xdr:sp>
      <xdr:nvSpPr>
        <xdr:cNvPr id="242" name="Line 286"/>
        <xdr:cNvSpPr>
          <a:spLocks/>
        </xdr:cNvSpPr>
      </xdr:nvSpPr>
      <xdr:spPr>
        <a:xfrm flipV="1">
          <a:off x="1400175" y="65427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402</xdr:row>
      <xdr:rowOff>85725</xdr:rowOff>
    </xdr:from>
    <xdr:to>
      <xdr:col>3</xdr:col>
      <xdr:colOff>400050</xdr:colOff>
      <xdr:row>402</xdr:row>
      <xdr:rowOff>85725</xdr:rowOff>
    </xdr:to>
    <xdr:sp>
      <xdr:nvSpPr>
        <xdr:cNvPr id="243" name="Line 287"/>
        <xdr:cNvSpPr>
          <a:spLocks/>
        </xdr:cNvSpPr>
      </xdr:nvSpPr>
      <xdr:spPr>
        <a:xfrm>
          <a:off x="1409700" y="654367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402</xdr:row>
      <xdr:rowOff>47625</xdr:rowOff>
    </xdr:from>
    <xdr:to>
      <xdr:col>8</xdr:col>
      <xdr:colOff>66675</xdr:colOff>
      <xdr:row>402</xdr:row>
      <xdr:rowOff>133350</xdr:rowOff>
    </xdr:to>
    <xdr:sp>
      <xdr:nvSpPr>
        <xdr:cNvPr id="244" name="Rectangle 290"/>
        <xdr:cNvSpPr>
          <a:spLocks/>
        </xdr:cNvSpPr>
      </xdr:nvSpPr>
      <xdr:spPr>
        <a:xfrm>
          <a:off x="4410075" y="65398650"/>
          <a:ext cx="5715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402</xdr:row>
      <xdr:rowOff>47625</xdr:rowOff>
    </xdr:from>
    <xdr:to>
      <xdr:col>4</xdr:col>
      <xdr:colOff>361950</xdr:colOff>
      <xdr:row>402</xdr:row>
      <xdr:rowOff>133350</xdr:rowOff>
    </xdr:to>
    <xdr:sp>
      <xdr:nvSpPr>
        <xdr:cNvPr id="245" name="Rectangle 291"/>
        <xdr:cNvSpPr>
          <a:spLocks/>
        </xdr:cNvSpPr>
      </xdr:nvSpPr>
      <xdr:spPr>
        <a:xfrm>
          <a:off x="2209800" y="65398650"/>
          <a:ext cx="5715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402</xdr:row>
      <xdr:rowOff>47625</xdr:rowOff>
    </xdr:from>
    <xdr:to>
      <xdr:col>6</xdr:col>
      <xdr:colOff>295275</xdr:colOff>
      <xdr:row>402</xdr:row>
      <xdr:rowOff>133350</xdr:rowOff>
    </xdr:to>
    <xdr:sp>
      <xdr:nvSpPr>
        <xdr:cNvPr id="246" name="Rectangle 292"/>
        <xdr:cNvSpPr>
          <a:spLocks/>
        </xdr:cNvSpPr>
      </xdr:nvSpPr>
      <xdr:spPr>
        <a:xfrm>
          <a:off x="3362325" y="65398650"/>
          <a:ext cx="6286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402</xdr:row>
      <xdr:rowOff>95250</xdr:rowOff>
    </xdr:from>
    <xdr:to>
      <xdr:col>5</xdr:col>
      <xdr:colOff>323850</xdr:colOff>
      <xdr:row>402</xdr:row>
      <xdr:rowOff>95250</xdr:rowOff>
    </xdr:to>
    <xdr:sp>
      <xdr:nvSpPr>
        <xdr:cNvPr id="247" name="Line 293"/>
        <xdr:cNvSpPr>
          <a:spLocks/>
        </xdr:cNvSpPr>
      </xdr:nvSpPr>
      <xdr:spPr>
        <a:xfrm>
          <a:off x="2790825" y="654462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402</xdr:row>
      <xdr:rowOff>85725</xdr:rowOff>
    </xdr:from>
    <xdr:to>
      <xdr:col>7</xdr:col>
      <xdr:colOff>104775</xdr:colOff>
      <xdr:row>402</xdr:row>
      <xdr:rowOff>85725</xdr:rowOff>
    </xdr:to>
    <xdr:sp>
      <xdr:nvSpPr>
        <xdr:cNvPr id="248" name="Line 294"/>
        <xdr:cNvSpPr>
          <a:spLocks/>
        </xdr:cNvSpPr>
      </xdr:nvSpPr>
      <xdr:spPr>
        <a:xfrm>
          <a:off x="4000500" y="654367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402</xdr:row>
      <xdr:rowOff>85725</xdr:rowOff>
    </xdr:from>
    <xdr:to>
      <xdr:col>8</xdr:col>
      <xdr:colOff>276225</xdr:colOff>
      <xdr:row>402</xdr:row>
      <xdr:rowOff>85725</xdr:rowOff>
    </xdr:to>
    <xdr:sp>
      <xdr:nvSpPr>
        <xdr:cNvPr id="249" name="Line 295"/>
        <xdr:cNvSpPr>
          <a:spLocks/>
        </xdr:cNvSpPr>
      </xdr:nvSpPr>
      <xdr:spPr>
        <a:xfrm>
          <a:off x="4991100" y="654367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402</xdr:row>
      <xdr:rowOff>104775</xdr:rowOff>
    </xdr:from>
    <xdr:to>
      <xdr:col>8</xdr:col>
      <xdr:colOff>295275</xdr:colOff>
      <xdr:row>404</xdr:row>
      <xdr:rowOff>123825</xdr:rowOff>
    </xdr:to>
    <xdr:sp>
      <xdr:nvSpPr>
        <xdr:cNvPr id="250" name="Line 296"/>
        <xdr:cNvSpPr>
          <a:spLocks/>
        </xdr:cNvSpPr>
      </xdr:nvSpPr>
      <xdr:spPr>
        <a:xfrm>
          <a:off x="5210175" y="654558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406</xdr:row>
      <xdr:rowOff>57150</xdr:rowOff>
    </xdr:from>
    <xdr:to>
      <xdr:col>8</xdr:col>
      <xdr:colOff>304800</xdr:colOff>
      <xdr:row>409</xdr:row>
      <xdr:rowOff>19050</xdr:rowOff>
    </xdr:to>
    <xdr:sp>
      <xdr:nvSpPr>
        <xdr:cNvPr id="251" name="Line 297"/>
        <xdr:cNvSpPr>
          <a:spLocks/>
        </xdr:cNvSpPr>
      </xdr:nvSpPr>
      <xdr:spPr>
        <a:xfrm>
          <a:off x="5219700" y="66055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406</xdr:row>
      <xdr:rowOff>9525</xdr:rowOff>
    </xdr:from>
    <xdr:to>
      <xdr:col>2</xdr:col>
      <xdr:colOff>200025</xdr:colOff>
      <xdr:row>409</xdr:row>
      <xdr:rowOff>0</xdr:rowOff>
    </xdr:to>
    <xdr:sp>
      <xdr:nvSpPr>
        <xdr:cNvPr id="252" name="Line 298"/>
        <xdr:cNvSpPr>
          <a:spLocks/>
        </xdr:cNvSpPr>
      </xdr:nvSpPr>
      <xdr:spPr>
        <a:xfrm>
          <a:off x="1400175" y="660082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409</xdr:row>
      <xdr:rowOff>0</xdr:rowOff>
    </xdr:from>
    <xdr:to>
      <xdr:col>8</xdr:col>
      <xdr:colOff>314325</xdr:colOff>
      <xdr:row>409</xdr:row>
      <xdr:rowOff>0</xdr:rowOff>
    </xdr:to>
    <xdr:sp>
      <xdr:nvSpPr>
        <xdr:cNvPr id="253" name="Line 299"/>
        <xdr:cNvSpPr>
          <a:spLocks/>
        </xdr:cNvSpPr>
      </xdr:nvSpPr>
      <xdr:spPr>
        <a:xfrm>
          <a:off x="1419225" y="664845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402</xdr:row>
      <xdr:rowOff>76200</xdr:rowOff>
    </xdr:from>
    <xdr:to>
      <xdr:col>5</xdr:col>
      <xdr:colOff>114300</xdr:colOff>
      <xdr:row>402</xdr:row>
      <xdr:rowOff>152400</xdr:rowOff>
    </xdr:to>
    <xdr:sp>
      <xdr:nvSpPr>
        <xdr:cNvPr id="254" name="Oval 300"/>
        <xdr:cNvSpPr>
          <a:spLocks/>
        </xdr:cNvSpPr>
      </xdr:nvSpPr>
      <xdr:spPr>
        <a:xfrm>
          <a:off x="3067050" y="65427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402</xdr:row>
      <xdr:rowOff>85725</xdr:rowOff>
    </xdr:from>
    <xdr:to>
      <xdr:col>6</xdr:col>
      <xdr:colOff>600075</xdr:colOff>
      <xdr:row>403</xdr:row>
      <xdr:rowOff>0</xdr:rowOff>
    </xdr:to>
    <xdr:sp>
      <xdr:nvSpPr>
        <xdr:cNvPr id="255" name="Oval 301"/>
        <xdr:cNvSpPr>
          <a:spLocks/>
        </xdr:cNvSpPr>
      </xdr:nvSpPr>
      <xdr:spPr>
        <a:xfrm>
          <a:off x="4219575" y="654367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402</xdr:row>
      <xdr:rowOff>142875</xdr:rowOff>
    </xdr:from>
    <xdr:to>
      <xdr:col>6</xdr:col>
      <xdr:colOff>95250</xdr:colOff>
      <xdr:row>403</xdr:row>
      <xdr:rowOff>142875</xdr:rowOff>
    </xdr:to>
    <xdr:sp>
      <xdr:nvSpPr>
        <xdr:cNvPr id="256" name="Line 302"/>
        <xdr:cNvSpPr>
          <a:spLocks/>
        </xdr:cNvSpPr>
      </xdr:nvSpPr>
      <xdr:spPr>
        <a:xfrm flipH="1" flipV="1">
          <a:off x="3762375" y="65493900"/>
          <a:ext cx="285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404</xdr:row>
      <xdr:rowOff>47625</xdr:rowOff>
    </xdr:from>
    <xdr:to>
      <xdr:col>8</xdr:col>
      <xdr:colOff>571500</xdr:colOff>
      <xdr:row>406</xdr:row>
      <xdr:rowOff>152400</xdr:rowOff>
    </xdr:to>
    <xdr:sp>
      <xdr:nvSpPr>
        <xdr:cNvPr id="257" name="Line 304"/>
        <xdr:cNvSpPr>
          <a:spLocks/>
        </xdr:cNvSpPr>
      </xdr:nvSpPr>
      <xdr:spPr>
        <a:xfrm flipV="1">
          <a:off x="5486400" y="657225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403</xdr:row>
      <xdr:rowOff>133350</xdr:rowOff>
    </xdr:from>
    <xdr:to>
      <xdr:col>1</xdr:col>
      <xdr:colOff>590550</xdr:colOff>
      <xdr:row>406</xdr:row>
      <xdr:rowOff>76200</xdr:rowOff>
    </xdr:to>
    <xdr:sp>
      <xdr:nvSpPr>
        <xdr:cNvPr id="258" name="Line 305"/>
        <xdr:cNvSpPr>
          <a:spLocks/>
        </xdr:cNvSpPr>
      </xdr:nvSpPr>
      <xdr:spPr>
        <a:xfrm flipV="1">
          <a:off x="1200150" y="656463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449</xdr:row>
      <xdr:rowOff>57150</xdr:rowOff>
    </xdr:from>
    <xdr:to>
      <xdr:col>1</xdr:col>
      <xdr:colOff>581025</xdr:colOff>
      <xdr:row>451</xdr:row>
      <xdr:rowOff>19050</xdr:rowOff>
    </xdr:to>
    <xdr:sp>
      <xdr:nvSpPr>
        <xdr:cNvPr id="259" name="Oval 306"/>
        <xdr:cNvSpPr>
          <a:spLocks/>
        </xdr:cNvSpPr>
      </xdr:nvSpPr>
      <xdr:spPr>
        <a:xfrm>
          <a:off x="838200" y="73018650"/>
          <a:ext cx="3524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451</xdr:row>
      <xdr:rowOff>28575</xdr:rowOff>
    </xdr:from>
    <xdr:to>
      <xdr:col>1</xdr:col>
      <xdr:colOff>419100</xdr:colOff>
      <xdr:row>453</xdr:row>
      <xdr:rowOff>85725</xdr:rowOff>
    </xdr:to>
    <xdr:sp>
      <xdr:nvSpPr>
        <xdr:cNvPr id="260" name="Line 307"/>
        <xdr:cNvSpPr>
          <a:spLocks/>
        </xdr:cNvSpPr>
      </xdr:nvSpPr>
      <xdr:spPr>
        <a:xfrm>
          <a:off x="1028700" y="733139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453</xdr:row>
      <xdr:rowOff>142875</xdr:rowOff>
    </xdr:from>
    <xdr:to>
      <xdr:col>3</xdr:col>
      <xdr:colOff>28575</xdr:colOff>
      <xdr:row>455</xdr:row>
      <xdr:rowOff>95250</xdr:rowOff>
    </xdr:to>
    <xdr:sp>
      <xdr:nvSpPr>
        <xdr:cNvPr id="261" name="Rectangle 310"/>
        <xdr:cNvSpPr>
          <a:spLocks/>
        </xdr:cNvSpPr>
      </xdr:nvSpPr>
      <xdr:spPr>
        <a:xfrm>
          <a:off x="1762125" y="73752075"/>
          <a:ext cx="762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453</xdr:row>
      <xdr:rowOff>66675</xdr:rowOff>
    </xdr:from>
    <xdr:to>
      <xdr:col>1</xdr:col>
      <xdr:colOff>476250</xdr:colOff>
      <xdr:row>455</xdr:row>
      <xdr:rowOff>19050</xdr:rowOff>
    </xdr:to>
    <xdr:sp>
      <xdr:nvSpPr>
        <xdr:cNvPr id="262" name="Rectangle 311"/>
        <xdr:cNvSpPr>
          <a:spLocks/>
        </xdr:cNvSpPr>
      </xdr:nvSpPr>
      <xdr:spPr>
        <a:xfrm>
          <a:off x="1009650" y="73675875"/>
          <a:ext cx="762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456</xdr:row>
      <xdr:rowOff>66675</xdr:rowOff>
    </xdr:from>
    <xdr:to>
      <xdr:col>3</xdr:col>
      <xdr:colOff>28575</xdr:colOff>
      <xdr:row>458</xdr:row>
      <xdr:rowOff>19050</xdr:rowOff>
    </xdr:to>
    <xdr:sp>
      <xdr:nvSpPr>
        <xdr:cNvPr id="263" name="Rectangle 312"/>
        <xdr:cNvSpPr>
          <a:spLocks/>
        </xdr:cNvSpPr>
      </xdr:nvSpPr>
      <xdr:spPr>
        <a:xfrm>
          <a:off x="1762125" y="74161650"/>
          <a:ext cx="762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452</xdr:row>
      <xdr:rowOff>47625</xdr:rowOff>
    </xdr:from>
    <xdr:to>
      <xdr:col>3</xdr:col>
      <xdr:colOff>0</xdr:colOff>
      <xdr:row>452</xdr:row>
      <xdr:rowOff>47625</xdr:rowOff>
    </xdr:to>
    <xdr:sp>
      <xdr:nvSpPr>
        <xdr:cNvPr id="264" name="Line 319"/>
        <xdr:cNvSpPr>
          <a:spLocks/>
        </xdr:cNvSpPr>
      </xdr:nvSpPr>
      <xdr:spPr>
        <a:xfrm>
          <a:off x="1009650" y="734949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452</xdr:row>
      <xdr:rowOff>47625</xdr:rowOff>
    </xdr:from>
    <xdr:to>
      <xdr:col>3</xdr:col>
      <xdr:colOff>0</xdr:colOff>
      <xdr:row>453</xdr:row>
      <xdr:rowOff>133350</xdr:rowOff>
    </xdr:to>
    <xdr:sp>
      <xdr:nvSpPr>
        <xdr:cNvPr id="265" name="Line 320"/>
        <xdr:cNvSpPr>
          <a:spLocks/>
        </xdr:cNvSpPr>
      </xdr:nvSpPr>
      <xdr:spPr>
        <a:xfrm>
          <a:off x="1809750" y="7349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455</xdr:row>
      <xdr:rowOff>95250</xdr:rowOff>
    </xdr:from>
    <xdr:to>
      <xdr:col>3</xdr:col>
      <xdr:colOff>0</xdr:colOff>
      <xdr:row>456</xdr:row>
      <xdr:rowOff>66675</xdr:rowOff>
    </xdr:to>
    <xdr:sp>
      <xdr:nvSpPr>
        <xdr:cNvPr id="266" name="Line 321"/>
        <xdr:cNvSpPr>
          <a:spLocks/>
        </xdr:cNvSpPr>
      </xdr:nvSpPr>
      <xdr:spPr>
        <a:xfrm>
          <a:off x="1800225" y="74028300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455</xdr:row>
      <xdr:rowOff>19050</xdr:rowOff>
    </xdr:from>
    <xdr:to>
      <xdr:col>1</xdr:col>
      <xdr:colOff>428625</xdr:colOff>
      <xdr:row>458</xdr:row>
      <xdr:rowOff>152400</xdr:rowOff>
    </xdr:to>
    <xdr:sp>
      <xdr:nvSpPr>
        <xdr:cNvPr id="267" name="Line 322"/>
        <xdr:cNvSpPr>
          <a:spLocks/>
        </xdr:cNvSpPr>
      </xdr:nvSpPr>
      <xdr:spPr>
        <a:xfrm flipH="1">
          <a:off x="1028700" y="73952100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458</xdr:row>
      <xdr:rowOff>9525</xdr:rowOff>
    </xdr:from>
    <xdr:to>
      <xdr:col>2</xdr:col>
      <xdr:colOff>590550</xdr:colOff>
      <xdr:row>458</xdr:row>
      <xdr:rowOff>152400</xdr:rowOff>
    </xdr:to>
    <xdr:sp>
      <xdr:nvSpPr>
        <xdr:cNvPr id="268" name="Line 323"/>
        <xdr:cNvSpPr>
          <a:spLocks/>
        </xdr:cNvSpPr>
      </xdr:nvSpPr>
      <xdr:spPr>
        <a:xfrm>
          <a:off x="1790700" y="744283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458</xdr:row>
      <xdr:rowOff>152400</xdr:rowOff>
    </xdr:from>
    <xdr:to>
      <xdr:col>2</xdr:col>
      <xdr:colOff>590550</xdr:colOff>
      <xdr:row>458</xdr:row>
      <xdr:rowOff>152400</xdr:rowOff>
    </xdr:to>
    <xdr:sp>
      <xdr:nvSpPr>
        <xdr:cNvPr id="269" name="Line 324"/>
        <xdr:cNvSpPr>
          <a:spLocks/>
        </xdr:cNvSpPr>
      </xdr:nvSpPr>
      <xdr:spPr>
        <a:xfrm>
          <a:off x="1028700" y="745712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451</xdr:row>
      <xdr:rowOff>28575</xdr:rowOff>
    </xdr:from>
    <xdr:to>
      <xdr:col>4</xdr:col>
      <xdr:colOff>419100</xdr:colOff>
      <xdr:row>453</xdr:row>
      <xdr:rowOff>85725</xdr:rowOff>
    </xdr:to>
    <xdr:sp>
      <xdr:nvSpPr>
        <xdr:cNvPr id="270" name="Line 325"/>
        <xdr:cNvSpPr>
          <a:spLocks/>
        </xdr:cNvSpPr>
      </xdr:nvSpPr>
      <xdr:spPr>
        <a:xfrm>
          <a:off x="2838450" y="733139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453</xdr:row>
      <xdr:rowOff>142875</xdr:rowOff>
    </xdr:from>
    <xdr:to>
      <xdr:col>6</xdr:col>
      <xdr:colOff>28575</xdr:colOff>
      <xdr:row>455</xdr:row>
      <xdr:rowOff>95250</xdr:rowOff>
    </xdr:to>
    <xdr:sp>
      <xdr:nvSpPr>
        <xdr:cNvPr id="271" name="Rectangle 326"/>
        <xdr:cNvSpPr>
          <a:spLocks/>
        </xdr:cNvSpPr>
      </xdr:nvSpPr>
      <xdr:spPr>
        <a:xfrm>
          <a:off x="3590925" y="73752075"/>
          <a:ext cx="1333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453</xdr:row>
      <xdr:rowOff>66675</xdr:rowOff>
    </xdr:from>
    <xdr:to>
      <xdr:col>4</xdr:col>
      <xdr:colOff>476250</xdr:colOff>
      <xdr:row>455</xdr:row>
      <xdr:rowOff>19050</xdr:rowOff>
    </xdr:to>
    <xdr:sp>
      <xdr:nvSpPr>
        <xdr:cNvPr id="272" name="Rectangle 327"/>
        <xdr:cNvSpPr>
          <a:spLocks/>
        </xdr:cNvSpPr>
      </xdr:nvSpPr>
      <xdr:spPr>
        <a:xfrm>
          <a:off x="2819400" y="73675875"/>
          <a:ext cx="762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456</xdr:row>
      <xdr:rowOff>66675</xdr:rowOff>
    </xdr:from>
    <xdr:to>
      <xdr:col>6</xdr:col>
      <xdr:colOff>28575</xdr:colOff>
      <xdr:row>458</xdr:row>
      <xdr:rowOff>19050</xdr:rowOff>
    </xdr:to>
    <xdr:sp>
      <xdr:nvSpPr>
        <xdr:cNvPr id="273" name="Rectangle 328"/>
        <xdr:cNvSpPr>
          <a:spLocks/>
        </xdr:cNvSpPr>
      </xdr:nvSpPr>
      <xdr:spPr>
        <a:xfrm>
          <a:off x="3590925" y="74161650"/>
          <a:ext cx="1333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452</xdr:row>
      <xdr:rowOff>47625</xdr:rowOff>
    </xdr:from>
    <xdr:to>
      <xdr:col>6</xdr:col>
      <xdr:colOff>0</xdr:colOff>
      <xdr:row>452</xdr:row>
      <xdr:rowOff>47625</xdr:rowOff>
    </xdr:to>
    <xdr:sp>
      <xdr:nvSpPr>
        <xdr:cNvPr id="274" name="Line 329"/>
        <xdr:cNvSpPr>
          <a:spLocks/>
        </xdr:cNvSpPr>
      </xdr:nvSpPr>
      <xdr:spPr>
        <a:xfrm>
          <a:off x="2819400" y="734949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452</xdr:row>
      <xdr:rowOff>47625</xdr:rowOff>
    </xdr:from>
    <xdr:to>
      <xdr:col>6</xdr:col>
      <xdr:colOff>0</xdr:colOff>
      <xdr:row>453</xdr:row>
      <xdr:rowOff>133350</xdr:rowOff>
    </xdr:to>
    <xdr:sp>
      <xdr:nvSpPr>
        <xdr:cNvPr id="275" name="Line 330"/>
        <xdr:cNvSpPr>
          <a:spLocks/>
        </xdr:cNvSpPr>
      </xdr:nvSpPr>
      <xdr:spPr>
        <a:xfrm>
          <a:off x="3695700" y="7349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455</xdr:row>
      <xdr:rowOff>95250</xdr:rowOff>
    </xdr:from>
    <xdr:to>
      <xdr:col>6</xdr:col>
      <xdr:colOff>0</xdr:colOff>
      <xdr:row>456</xdr:row>
      <xdr:rowOff>66675</xdr:rowOff>
    </xdr:to>
    <xdr:sp>
      <xdr:nvSpPr>
        <xdr:cNvPr id="276" name="Line 331"/>
        <xdr:cNvSpPr>
          <a:spLocks/>
        </xdr:cNvSpPr>
      </xdr:nvSpPr>
      <xdr:spPr>
        <a:xfrm>
          <a:off x="3629025" y="74028300"/>
          <a:ext cx="666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455</xdr:row>
      <xdr:rowOff>19050</xdr:rowOff>
    </xdr:from>
    <xdr:to>
      <xdr:col>4</xdr:col>
      <xdr:colOff>428625</xdr:colOff>
      <xdr:row>458</xdr:row>
      <xdr:rowOff>152400</xdr:rowOff>
    </xdr:to>
    <xdr:sp>
      <xdr:nvSpPr>
        <xdr:cNvPr id="277" name="Line 332"/>
        <xdr:cNvSpPr>
          <a:spLocks/>
        </xdr:cNvSpPr>
      </xdr:nvSpPr>
      <xdr:spPr>
        <a:xfrm flipH="1">
          <a:off x="2838450" y="73952100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458</xdr:row>
      <xdr:rowOff>9525</xdr:rowOff>
    </xdr:from>
    <xdr:to>
      <xdr:col>5</xdr:col>
      <xdr:colOff>590550</xdr:colOff>
      <xdr:row>458</xdr:row>
      <xdr:rowOff>152400</xdr:rowOff>
    </xdr:to>
    <xdr:sp>
      <xdr:nvSpPr>
        <xdr:cNvPr id="278" name="Line 333"/>
        <xdr:cNvSpPr>
          <a:spLocks/>
        </xdr:cNvSpPr>
      </xdr:nvSpPr>
      <xdr:spPr>
        <a:xfrm>
          <a:off x="3619500" y="744283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458</xdr:row>
      <xdr:rowOff>152400</xdr:rowOff>
    </xdr:from>
    <xdr:to>
      <xdr:col>5</xdr:col>
      <xdr:colOff>590550</xdr:colOff>
      <xdr:row>458</xdr:row>
      <xdr:rowOff>152400</xdr:rowOff>
    </xdr:to>
    <xdr:sp>
      <xdr:nvSpPr>
        <xdr:cNvPr id="279" name="Line 334"/>
        <xdr:cNvSpPr>
          <a:spLocks/>
        </xdr:cNvSpPr>
      </xdr:nvSpPr>
      <xdr:spPr>
        <a:xfrm>
          <a:off x="2838450" y="745712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451</xdr:row>
      <xdr:rowOff>28575</xdr:rowOff>
    </xdr:from>
    <xdr:to>
      <xdr:col>7</xdr:col>
      <xdr:colOff>419100</xdr:colOff>
      <xdr:row>453</xdr:row>
      <xdr:rowOff>85725</xdr:rowOff>
    </xdr:to>
    <xdr:sp>
      <xdr:nvSpPr>
        <xdr:cNvPr id="280" name="Line 335"/>
        <xdr:cNvSpPr>
          <a:spLocks/>
        </xdr:cNvSpPr>
      </xdr:nvSpPr>
      <xdr:spPr>
        <a:xfrm>
          <a:off x="4724400" y="733139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453</xdr:row>
      <xdr:rowOff>152400</xdr:rowOff>
    </xdr:from>
    <xdr:to>
      <xdr:col>8</xdr:col>
      <xdr:colOff>161925</xdr:colOff>
      <xdr:row>455</xdr:row>
      <xdr:rowOff>104775</xdr:rowOff>
    </xdr:to>
    <xdr:sp>
      <xdr:nvSpPr>
        <xdr:cNvPr id="281" name="Rectangle 336"/>
        <xdr:cNvSpPr>
          <a:spLocks/>
        </xdr:cNvSpPr>
      </xdr:nvSpPr>
      <xdr:spPr>
        <a:xfrm>
          <a:off x="5000625" y="73761600"/>
          <a:ext cx="762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453</xdr:row>
      <xdr:rowOff>66675</xdr:rowOff>
    </xdr:from>
    <xdr:to>
      <xdr:col>7</xdr:col>
      <xdr:colOff>476250</xdr:colOff>
      <xdr:row>455</xdr:row>
      <xdr:rowOff>19050</xdr:rowOff>
    </xdr:to>
    <xdr:sp>
      <xdr:nvSpPr>
        <xdr:cNvPr id="282" name="Rectangle 337"/>
        <xdr:cNvSpPr>
          <a:spLocks/>
        </xdr:cNvSpPr>
      </xdr:nvSpPr>
      <xdr:spPr>
        <a:xfrm>
          <a:off x="4705350" y="73675875"/>
          <a:ext cx="762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456</xdr:row>
      <xdr:rowOff>66675</xdr:rowOff>
    </xdr:from>
    <xdr:to>
      <xdr:col>8</xdr:col>
      <xdr:colOff>171450</xdr:colOff>
      <xdr:row>458</xdr:row>
      <xdr:rowOff>19050</xdr:rowOff>
    </xdr:to>
    <xdr:sp>
      <xdr:nvSpPr>
        <xdr:cNvPr id="283" name="Rectangle 338"/>
        <xdr:cNvSpPr>
          <a:spLocks/>
        </xdr:cNvSpPr>
      </xdr:nvSpPr>
      <xdr:spPr>
        <a:xfrm>
          <a:off x="5010150" y="74161650"/>
          <a:ext cx="762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452</xdr:row>
      <xdr:rowOff>76200</xdr:rowOff>
    </xdr:from>
    <xdr:to>
      <xdr:col>8</xdr:col>
      <xdr:colOff>114300</xdr:colOff>
      <xdr:row>454</xdr:row>
      <xdr:rowOff>0</xdr:rowOff>
    </xdr:to>
    <xdr:sp>
      <xdr:nvSpPr>
        <xdr:cNvPr id="284" name="Line 340"/>
        <xdr:cNvSpPr>
          <a:spLocks/>
        </xdr:cNvSpPr>
      </xdr:nvSpPr>
      <xdr:spPr>
        <a:xfrm>
          <a:off x="5029200" y="73523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455</xdr:row>
      <xdr:rowOff>114300</xdr:rowOff>
    </xdr:from>
    <xdr:to>
      <xdr:col>8</xdr:col>
      <xdr:colOff>123825</xdr:colOff>
      <xdr:row>456</xdr:row>
      <xdr:rowOff>85725</xdr:rowOff>
    </xdr:to>
    <xdr:sp>
      <xdr:nvSpPr>
        <xdr:cNvPr id="285" name="Line 341"/>
        <xdr:cNvSpPr>
          <a:spLocks/>
        </xdr:cNvSpPr>
      </xdr:nvSpPr>
      <xdr:spPr>
        <a:xfrm>
          <a:off x="5029200" y="74047350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455</xdr:row>
      <xdr:rowOff>19050</xdr:rowOff>
    </xdr:from>
    <xdr:to>
      <xdr:col>7</xdr:col>
      <xdr:colOff>428625</xdr:colOff>
      <xdr:row>458</xdr:row>
      <xdr:rowOff>152400</xdr:rowOff>
    </xdr:to>
    <xdr:sp>
      <xdr:nvSpPr>
        <xdr:cNvPr id="286" name="Line 342"/>
        <xdr:cNvSpPr>
          <a:spLocks/>
        </xdr:cNvSpPr>
      </xdr:nvSpPr>
      <xdr:spPr>
        <a:xfrm flipH="1">
          <a:off x="4724400" y="73952100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458</xdr:row>
      <xdr:rowOff>0</xdr:rowOff>
    </xdr:from>
    <xdr:to>
      <xdr:col>8</xdr:col>
      <xdr:colOff>142875</xdr:colOff>
      <xdr:row>458</xdr:row>
      <xdr:rowOff>142875</xdr:rowOff>
    </xdr:to>
    <xdr:sp>
      <xdr:nvSpPr>
        <xdr:cNvPr id="287" name="Line 343"/>
        <xdr:cNvSpPr>
          <a:spLocks/>
        </xdr:cNvSpPr>
      </xdr:nvSpPr>
      <xdr:spPr>
        <a:xfrm>
          <a:off x="5057775" y="744188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458</xdr:row>
      <xdr:rowOff>152400</xdr:rowOff>
    </xdr:from>
    <xdr:to>
      <xdr:col>2</xdr:col>
      <xdr:colOff>285750</xdr:colOff>
      <xdr:row>461</xdr:row>
      <xdr:rowOff>9525</xdr:rowOff>
    </xdr:to>
    <xdr:sp>
      <xdr:nvSpPr>
        <xdr:cNvPr id="288" name="Line 345"/>
        <xdr:cNvSpPr>
          <a:spLocks/>
        </xdr:cNvSpPr>
      </xdr:nvSpPr>
      <xdr:spPr>
        <a:xfrm>
          <a:off x="1485900" y="745712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461</xdr:row>
      <xdr:rowOff>0</xdr:rowOff>
    </xdr:from>
    <xdr:to>
      <xdr:col>3</xdr:col>
      <xdr:colOff>581025</xdr:colOff>
      <xdr:row>461</xdr:row>
      <xdr:rowOff>0</xdr:rowOff>
    </xdr:to>
    <xdr:sp>
      <xdr:nvSpPr>
        <xdr:cNvPr id="289" name="Line 346"/>
        <xdr:cNvSpPr>
          <a:spLocks/>
        </xdr:cNvSpPr>
      </xdr:nvSpPr>
      <xdr:spPr>
        <a:xfrm>
          <a:off x="1476375" y="749046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451</xdr:row>
      <xdr:rowOff>47625</xdr:rowOff>
    </xdr:from>
    <xdr:to>
      <xdr:col>3</xdr:col>
      <xdr:colOff>590550</xdr:colOff>
      <xdr:row>461</xdr:row>
      <xdr:rowOff>0</xdr:rowOff>
    </xdr:to>
    <xdr:sp>
      <xdr:nvSpPr>
        <xdr:cNvPr id="290" name="Line 347"/>
        <xdr:cNvSpPr>
          <a:spLocks/>
        </xdr:cNvSpPr>
      </xdr:nvSpPr>
      <xdr:spPr>
        <a:xfrm flipV="1">
          <a:off x="2400300" y="73332975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451</xdr:row>
      <xdr:rowOff>38100</xdr:rowOff>
    </xdr:from>
    <xdr:to>
      <xdr:col>4</xdr:col>
      <xdr:colOff>419100</xdr:colOff>
      <xdr:row>451</xdr:row>
      <xdr:rowOff>38100</xdr:rowOff>
    </xdr:to>
    <xdr:sp>
      <xdr:nvSpPr>
        <xdr:cNvPr id="291" name="Line 348"/>
        <xdr:cNvSpPr>
          <a:spLocks/>
        </xdr:cNvSpPr>
      </xdr:nvSpPr>
      <xdr:spPr>
        <a:xfrm>
          <a:off x="2428875" y="733234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458</xdr:row>
      <xdr:rowOff>152400</xdr:rowOff>
    </xdr:from>
    <xdr:to>
      <xdr:col>5</xdr:col>
      <xdr:colOff>200025</xdr:colOff>
      <xdr:row>461</xdr:row>
      <xdr:rowOff>0</xdr:rowOff>
    </xdr:to>
    <xdr:sp>
      <xdr:nvSpPr>
        <xdr:cNvPr id="292" name="Line 349"/>
        <xdr:cNvSpPr>
          <a:spLocks/>
        </xdr:cNvSpPr>
      </xdr:nvSpPr>
      <xdr:spPr>
        <a:xfrm>
          <a:off x="3228975" y="74571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461</xdr:row>
      <xdr:rowOff>0</xdr:rowOff>
    </xdr:from>
    <xdr:to>
      <xdr:col>6</xdr:col>
      <xdr:colOff>552450</xdr:colOff>
      <xdr:row>461</xdr:row>
      <xdr:rowOff>9525</xdr:rowOff>
    </xdr:to>
    <xdr:sp>
      <xdr:nvSpPr>
        <xdr:cNvPr id="293" name="Line 350"/>
        <xdr:cNvSpPr>
          <a:spLocks/>
        </xdr:cNvSpPr>
      </xdr:nvSpPr>
      <xdr:spPr>
        <a:xfrm flipV="1">
          <a:off x="3209925" y="74904600"/>
          <a:ext cx="1038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451</xdr:row>
      <xdr:rowOff>38100</xdr:rowOff>
    </xdr:from>
    <xdr:to>
      <xdr:col>6</xdr:col>
      <xdr:colOff>542925</xdr:colOff>
      <xdr:row>461</xdr:row>
      <xdr:rowOff>0</xdr:rowOff>
    </xdr:to>
    <xdr:sp>
      <xdr:nvSpPr>
        <xdr:cNvPr id="294" name="Line 351"/>
        <xdr:cNvSpPr>
          <a:spLocks/>
        </xdr:cNvSpPr>
      </xdr:nvSpPr>
      <xdr:spPr>
        <a:xfrm flipV="1">
          <a:off x="4238625" y="73323450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451</xdr:row>
      <xdr:rowOff>38100</xdr:rowOff>
    </xdr:from>
    <xdr:to>
      <xdr:col>7</xdr:col>
      <xdr:colOff>409575</xdr:colOff>
      <xdr:row>451</xdr:row>
      <xdr:rowOff>38100</xdr:rowOff>
    </xdr:to>
    <xdr:sp>
      <xdr:nvSpPr>
        <xdr:cNvPr id="295" name="Line 352"/>
        <xdr:cNvSpPr>
          <a:spLocks/>
        </xdr:cNvSpPr>
      </xdr:nvSpPr>
      <xdr:spPr>
        <a:xfrm>
          <a:off x="4238625" y="73323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448</xdr:row>
      <xdr:rowOff>0</xdr:rowOff>
    </xdr:from>
    <xdr:to>
      <xdr:col>8</xdr:col>
      <xdr:colOff>504825</xdr:colOff>
      <xdr:row>448</xdr:row>
      <xdr:rowOff>9525</xdr:rowOff>
    </xdr:to>
    <xdr:sp>
      <xdr:nvSpPr>
        <xdr:cNvPr id="296" name="Line 353"/>
        <xdr:cNvSpPr>
          <a:spLocks/>
        </xdr:cNvSpPr>
      </xdr:nvSpPr>
      <xdr:spPr>
        <a:xfrm>
          <a:off x="1019175" y="72799575"/>
          <a:ext cx="44005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458</xdr:row>
      <xdr:rowOff>152400</xdr:rowOff>
    </xdr:from>
    <xdr:to>
      <xdr:col>8</xdr:col>
      <xdr:colOff>133350</xdr:colOff>
      <xdr:row>461</xdr:row>
      <xdr:rowOff>19050</xdr:rowOff>
    </xdr:to>
    <xdr:sp>
      <xdr:nvSpPr>
        <xdr:cNvPr id="297" name="Line 354"/>
        <xdr:cNvSpPr>
          <a:spLocks/>
        </xdr:cNvSpPr>
      </xdr:nvSpPr>
      <xdr:spPr>
        <a:xfrm>
          <a:off x="5048250" y="745712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448</xdr:row>
      <xdr:rowOff>19050</xdr:rowOff>
    </xdr:from>
    <xdr:to>
      <xdr:col>8</xdr:col>
      <xdr:colOff>523875</xdr:colOff>
      <xdr:row>461</xdr:row>
      <xdr:rowOff>19050</xdr:rowOff>
    </xdr:to>
    <xdr:sp>
      <xdr:nvSpPr>
        <xdr:cNvPr id="298" name="Line 356"/>
        <xdr:cNvSpPr>
          <a:spLocks/>
        </xdr:cNvSpPr>
      </xdr:nvSpPr>
      <xdr:spPr>
        <a:xfrm>
          <a:off x="5438775" y="72818625"/>
          <a:ext cx="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447</xdr:row>
      <xdr:rowOff>152400</xdr:rowOff>
    </xdr:from>
    <xdr:to>
      <xdr:col>1</xdr:col>
      <xdr:colOff>428625</xdr:colOff>
      <xdr:row>449</xdr:row>
      <xdr:rowOff>47625</xdr:rowOff>
    </xdr:to>
    <xdr:sp>
      <xdr:nvSpPr>
        <xdr:cNvPr id="299" name="Line 357"/>
        <xdr:cNvSpPr>
          <a:spLocks/>
        </xdr:cNvSpPr>
      </xdr:nvSpPr>
      <xdr:spPr>
        <a:xfrm>
          <a:off x="1038225" y="727900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448</xdr:row>
      <xdr:rowOff>123825</xdr:rowOff>
    </xdr:from>
    <xdr:to>
      <xdr:col>1</xdr:col>
      <xdr:colOff>133350</xdr:colOff>
      <xdr:row>451</xdr:row>
      <xdr:rowOff>76200</xdr:rowOff>
    </xdr:to>
    <xdr:sp>
      <xdr:nvSpPr>
        <xdr:cNvPr id="300" name="Line 358"/>
        <xdr:cNvSpPr>
          <a:spLocks/>
        </xdr:cNvSpPr>
      </xdr:nvSpPr>
      <xdr:spPr>
        <a:xfrm>
          <a:off x="742950" y="729234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462</xdr:row>
      <xdr:rowOff>66675</xdr:rowOff>
    </xdr:from>
    <xdr:to>
      <xdr:col>4</xdr:col>
      <xdr:colOff>495300</xdr:colOff>
      <xdr:row>463</xdr:row>
      <xdr:rowOff>142875</xdr:rowOff>
    </xdr:to>
    <xdr:sp>
      <xdr:nvSpPr>
        <xdr:cNvPr id="301" name="Line 360"/>
        <xdr:cNvSpPr>
          <a:spLocks/>
        </xdr:cNvSpPr>
      </xdr:nvSpPr>
      <xdr:spPr>
        <a:xfrm>
          <a:off x="2914650" y="751332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465</xdr:row>
      <xdr:rowOff>0</xdr:rowOff>
    </xdr:from>
    <xdr:to>
      <xdr:col>1</xdr:col>
      <xdr:colOff>542925</xdr:colOff>
      <xdr:row>466</xdr:row>
      <xdr:rowOff>133350</xdr:rowOff>
    </xdr:to>
    <xdr:sp>
      <xdr:nvSpPr>
        <xdr:cNvPr id="302" name="Oval 361"/>
        <xdr:cNvSpPr>
          <a:spLocks/>
        </xdr:cNvSpPr>
      </xdr:nvSpPr>
      <xdr:spPr>
        <a:xfrm>
          <a:off x="857250" y="75552300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464</xdr:row>
      <xdr:rowOff>9525</xdr:rowOff>
    </xdr:from>
    <xdr:to>
      <xdr:col>1</xdr:col>
      <xdr:colOff>400050</xdr:colOff>
      <xdr:row>465</xdr:row>
      <xdr:rowOff>0</xdr:rowOff>
    </xdr:to>
    <xdr:sp>
      <xdr:nvSpPr>
        <xdr:cNvPr id="303" name="Line 362"/>
        <xdr:cNvSpPr>
          <a:spLocks/>
        </xdr:cNvSpPr>
      </xdr:nvSpPr>
      <xdr:spPr>
        <a:xfrm flipV="1">
          <a:off x="1009650" y="75399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466</xdr:row>
      <xdr:rowOff>152400</xdr:rowOff>
    </xdr:from>
    <xdr:to>
      <xdr:col>1</xdr:col>
      <xdr:colOff>409575</xdr:colOff>
      <xdr:row>469</xdr:row>
      <xdr:rowOff>47625</xdr:rowOff>
    </xdr:to>
    <xdr:sp>
      <xdr:nvSpPr>
        <xdr:cNvPr id="304" name="Line 363"/>
        <xdr:cNvSpPr>
          <a:spLocks/>
        </xdr:cNvSpPr>
      </xdr:nvSpPr>
      <xdr:spPr>
        <a:xfrm>
          <a:off x="1019175" y="758666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469</xdr:row>
      <xdr:rowOff>38100</xdr:rowOff>
    </xdr:from>
    <xdr:to>
      <xdr:col>1</xdr:col>
      <xdr:colOff>466725</xdr:colOff>
      <xdr:row>470</xdr:row>
      <xdr:rowOff>152400</xdr:rowOff>
    </xdr:to>
    <xdr:sp>
      <xdr:nvSpPr>
        <xdr:cNvPr id="305" name="Rectangle 364"/>
        <xdr:cNvSpPr>
          <a:spLocks/>
        </xdr:cNvSpPr>
      </xdr:nvSpPr>
      <xdr:spPr>
        <a:xfrm>
          <a:off x="1000125" y="76238100"/>
          <a:ext cx="762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470</xdr:row>
      <xdr:rowOff>152400</xdr:rowOff>
    </xdr:from>
    <xdr:to>
      <xdr:col>1</xdr:col>
      <xdr:colOff>419100</xdr:colOff>
      <xdr:row>472</xdr:row>
      <xdr:rowOff>104775</xdr:rowOff>
    </xdr:to>
    <xdr:sp>
      <xdr:nvSpPr>
        <xdr:cNvPr id="306" name="Line 365"/>
        <xdr:cNvSpPr>
          <a:spLocks/>
        </xdr:cNvSpPr>
      </xdr:nvSpPr>
      <xdr:spPr>
        <a:xfrm>
          <a:off x="1028700" y="76514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472</xdr:row>
      <xdr:rowOff>85725</xdr:rowOff>
    </xdr:from>
    <xdr:to>
      <xdr:col>2</xdr:col>
      <xdr:colOff>438150</xdr:colOff>
      <xdr:row>472</xdr:row>
      <xdr:rowOff>85725</xdr:rowOff>
    </xdr:to>
    <xdr:sp>
      <xdr:nvSpPr>
        <xdr:cNvPr id="307" name="Line 367"/>
        <xdr:cNvSpPr>
          <a:spLocks/>
        </xdr:cNvSpPr>
      </xdr:nvSpPr>
      <xdr:spPr>
        <a:xfrm>
          <a:off x="1028700" y="76771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470</xdr:row>
      <xdr:rowOff>152400</xdr:rowOff>
    </xdr:from>
    <xdr:to>
      <xdr:col>2</xdr:col>
      <xdr:colOff>409575</xdr:colOff>
      <xdr:row>472</xdr:row>
      <xdr:rowOff>95250</xdr:rowOff>
    </xdr:to>
    <xdr:sp>
      <xdr:nvSpPr>
        <xdr:cNvPr id="308" name="Line 369"/>
        <xdr:cNvSpPr>
          <a:spLocks/>
        </xdr:cNvSpPr>
      </xdr:nvSpPr>
      <xdr:spPr>
        <a:xfrm flipH="1" flipV="1">
          <a:off x="1600200" y="765143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469</xdr:row>
      <xdr:rowOff>28575</xdr:rowOff>
    </xdr:from>
    <xdr:to>
      <xdr:col>2</xdr:col>
      <xdr:colOff>447675</xdr:colOff>
      <xdr:row>471</xdr:row>
      <xdr:rowOff>0</xdr:rowOff>
    </xdr:to>
    <xdr:sp>
      <xdr:nvSpPr>
        <xdr:cNvPr id="309" name="Rectangle 370"/>
        <xdr:cNvSpPr>
          <a:spLocks/>
        </xdr:cNvSpPr>
      </xdr:nvSpPr>
      <xdr:spPr>
        <a:xfrm>
          <a:off x="1571625" y="76228575"/>
          <a:ext cx="762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467</xdr:row>
      <xdr:rowOff>133350</xdr:rowOff>
    </xdr:from>
    <xdr:to>
      <xdr:col>2</xdr:col>
      <xdr:colOff>419100</xdr:colOff>
      <xdr:row>469</xdr:row>
      <xdr:rowOff>28575</xdr:rowOff>
    </xdr:to>
    <xdr:sp>
      <xdr:nvSpPr>
        <xdr:cNvPr id="310" name="Line 371"/>
        <xdr:cNvSpPr>
          <a:spLocks/>
        </xdr:cNvSpPr>
      </xdr:nvSpPr>
      <xdr:spPr>
        <a:xfrm flipV="1">
          <a:off x="1619250" y="76009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467</xdr:row>
      <xdr:rowOff>133350</xdr:rowOff>
    </xdr:from>
    <xdr:to>
      <xdr:col>3</xdr:col>
      <xdr:colOff>523875</xdr:colOff>
      <xdr:row>467</xdr:row>
      <xdr:rowOff>133350</xdr:rowOff>
    </xdr:to>
    <xdr:sp>
      <xdr:nvSpPr>
        <xdr:cNvPr id="311" name="Line 372"/>
        <xdr:cNvSpPr>
          <a:spLocks/>
        </xdr:cNvSpPr>
      </xdr:nvSpPr>
      <xdr:spPr>
        <a:xfrm>
          <a:off x="1609725" y="76009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467</xdr:row>
      <xdr:rowOff>133350</xdr:rowOff>
    </xdr:from>
    <xdr:to>
      <xdr:col>3</xdr:col>
      <xdr:colOff>514350</xdr:colOff>
      <xdr:row>469</xdr:row>
      <xdr:rowOff>47625</xdr:rowOff>
    </xdr:to>
    <xdr:sp>
      <xdr:nvSpPr>
        <xdr:cNvPr id="312" name="Line 373"/>
        <xdr:cNvSpPr>
          <a:spLocks/>
        </xdr:cNvSpPr>
      </xdr:nvSpPr>
      <xdr:spPr>
        <a:xfrm>
          <a:off x="2324100" y="760095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469</xdr:row>
      <xdr:rowOff>47625</xdr:rowOff>
    </xdr:from>
    <xdr:to>
      <xdr:col>3</xdr:col>
      <xdr:colOff>581025</xdr:colOff>
      <xdr:row>471</xdr:row>
      <xdr:rowOff>0</xdr:rowOff>
    </xdr:to>
    <xdr:sp>
      <xdr:nvSpPr>
        <xdr:cNvPr id="313" name="Rectangle 374"/>
        <xdr:cNvSpPr>
          <a:spLocks/>
        </xdr:cNvSpPr>
      </xdr:nvSpPr>
      <xdr:spPr>
        <a:xfrm>
          <a:off x="2314575" y="76247625"/>
          <a:ext cx="762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471</xdr:row>
      <xdr:rowOff>0</xdr:rowOff>
    </xdr:from>
    <xdr:to>
      <xdr:col>3</xdr:col>
      <xdr:colOff>542925</xdr:colOff>
      <xdr:row>472</xdr:row>
      <xdr:rowOff>66675</xdr:rowOff>
    </xdr:to>
    <xdr:sp>
      <xdr:nvSpPr>
        <xdr:cNvPr id="314" name="Line 375"/>
        <xdr:cNvSpPr>
          <a:spLocks/>
        </xdr:cNvSpPr>
      </xdr:nvSpPr>
      <xdr:spPr>
        <a:xfrm>
          <a:off x="2352675" y="76523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472</xdr:row>
      <xdr:rowOff>47625</xdr:rowOff>
    </xdr:from>
    <xdr:to>
      <xdr:col>4</xdr:col>
      <xdr:colOff>485775</xdr:colOff>
      <xdr:row>472</xdr:row>
      <xdr:rowOff>47625</xdr:rowOff>
    </xdr:to>
    <xdr:sp>
      <xdr:nvSpPr>
        <xdr:cNvPr id="315" name="Line 376"/>
        <xdr:cNvSpPr>
          <a:spLocks/>
        </xdr:cNvSpPr>
      </xdr:nvSpPr>
      <xdr:spPr>
        <a:xfrm>
          <a:off x="2343150" y="767334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464</xdr:row>
      <xdr:rowOff>0</xdr:rowOff>
    </xdr:from>
    <xdr:to>
      <xdr:col>4</xdr:col>
      <xdr:colOff>485775</xdr:colOff>
      <xdr:row>464</xdr:row>
      <xdr:rowOff>0</xdr:rowOff>
    </xdr:to>
    <xdr:sp>
      <xdr:nvSpPr>
        <xdr:cNvPr id="316" name="Line 377"/>
        <xdr:cNvSpPr>
          <a:spLocks/>
        </xdr:cNvSpPr>
      </xdr:nvSpPr>
      <xdr:spPr>
        <a:xfrm>
          <a:off x="1009650" y="753903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464</xdr:row>
      <xdr:rowOff>9525</xdr:rowOff>
    </xdr:from>
    <xdr:to>
      <xdr:col>4</xdr:col>
      <xdr:colOff>485775</xdr:colOff>
      <xdr:row>472</xdr:row>
      <xdr:rowOff>38100</xdr:rowOff>
    </xdr:to>
    <xdr:sp>
      <xdr:nvSpPr>
        <xdr:cNvPr id="317" name="Line 378"/>
        <xdr:cNvSpPr>
          <a:spLocks/>
        </xdr:cNvSpPr>
      </xdr:nvSpPr>
      <xdr:spPr>
        <a:xfrm>
          <a:off x="2905125" y="75399900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470</xdr:row>
      <xdr:rowOff>95250</xdr:rowOff>
    </xdr:from>
    <xdr:to>
      <xdr:col>1</xdr:col>
      <xdr:colOff>352425</xdr:colOff>
      <xdr:row>474</xdr:row>
      <xdr:rowOff>142875</xdr:rowOff>
    </xdr:to>
    <xdr:sp>
      <xdr:nvSpPr>
        <xdr:cNvPr id="318" name="Line 379"/>
        <xdr:cNvSpPr>
          <a:spLocks/>
        </xdr:cNvSpPr>
      </xdr:nvSpPr>
      <xdr:spPr>
        <a:xfrm flipH="1">
          <a:off x="781050" y="76457175"/>
          <a:ext cx="180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470</xdr:row>
      <xdr:rowOff>57150</xdr:rowOff>
    </xdr:from>
    <xdr:to>
      <xdr:col>3</xdr:col>
      <xdr:colOff>552450</xdr:colOff>
      <xdr:row>474</xdr:row>
      <xdr:rowOff>95250</xdr:rowOff>
    </xdr:to>
    <xdr:sp>
      <xdr:nvSpPr>
        <xdr:cNvPr id="319" name="Line 380"/>
        <xdr:cNvSpPr>
          <a:spLocks/>
        </xdr:cNvSpPr>
      </xdr:nvSpPr>
      <xdr:spPr>
        <a:xfrm>
          <a:off x="1666875" y="76419075"/>
          <a:ext cx="695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469</xdr:row>
      <xdr:rowOff>66675</xdr:rowOff>
    </xdr:from>
    <xdr:to>
      <xdr:col>6</xdr:col>
      <xdr:colOff>295275</xdr:colOff>
      <xdr:row>473</xdr:row>
      <xdr:rowOff>0</xdr:rowOff>
    </xdr:to>
    <xdr:sp>
      <xdr:nvSpPr>
        <xdr:cNvPr id="320" name="Line 381"/>
        <xdr:cNvSpPr>
          <a:spLocks/>
        </xdr:cNvSpPr>
      </xdr:nvSpPr>
      <xdr:spPr>
        <a:xfrm>
          <a:off x="2419350" y="76266675"/>
          <a:ext cx="1571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174</xdr:row>
      <xdr:rowOff>85725</xdr:rowOff>
    </xdr:from>
    <xdr:to>
      <xdr:col>8</xdr:col>
      <xdr:colOff>190500</xdr:colOff>
      <xdr:row>174</xdr:row>
      <xdr:rowOff>85725</xdr:rowOff>
    </xdr:to>
    <xdr:sp>
      <xdr:nvSpPr>
        <xdr:cNvPr id="321" name="Line 382"/>
        <xdr:cNvSpPr>
          <a:spLocks/>
        </xdr:cNvSpPr>
      </xdr:nvSpPr>
      <xdr:spPr>
        <a:xfrm>
          <a:off x="4772025" y="28517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452</xdr:row>
      <xdr:rowOff>76200</xdr:rowOff>
    </xdr:from>
    <xdr:to>
      <xdr:col>8</xdr:col>
      <xdr:colOff>95250</xdr:colOff>
      <xdr:row>452</xdr:row>
      <xdr:rowOff>76200</xdr:rowOff>
    </xdr:to>
    <xdr:sp>
      <xdr:nvSpPr>
        <xdr:cNvPr id="322" name="Line 383"/>
        <xdr:cNvSpPr>
          <a:spLocks/>
        </xdr:cNvSpPr>
      </xdr:nvSpPr>
      <xdr:spPr>
        <a:xfrm>
          <a:off x="4733925" y="73523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458</xdr:row>
      <xdr:rowOff>142875</xdr:rowOff>
    </xdr:from>
    <xdr:to>
      <xdr:col>8</xdr:col>
      <xdr:colOff>123825</xdr:colOff>
      <xdr:row>458</xdr:row>
      <xdr:rowOff>142875</xdr:rowOff>
    </xdr:to>
    <xdr:sp>
      <xdr:nvSpPr>
        <xdr:cNvPr id="323" name="Line 384"/>
        <xdr:cNvSpPr>
          <a:spLocks/>
        </xdr:cNvSpPr>
      </xdr:nvSpPr>
      <xdr:spPr>
        <a:xfrm>
          <a:off x="4724400" y="74561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460</xdr:row>
      <xdr:rowOff>152400</xdr:rowOff>
    </xdr:from>
    <xdr:to>
      <xdr:col>8</xdr:col>
      <xdr:colOff>523875</xdr:colOff>
      <xdr:row>460</xdr:row>
      <xdr:rowOff>152400</xdr:rowOff>
    </xdr:to>
    <xdr:sp>
      <xdr:nvSpPr>
        <xdr:cNvPr id="324" name="Line 385"/>
        <xdr:cNvSpPr>
          <a:spLocks/>
        </xdr:cNvSpPr>
      </xdr:nvSpPr>
      <xdr:spPr>
        <a:xfrm>
          <a:off x="5038725" y="748950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524</xdr:row>
      <xdr:rowOff>95250</xdr:rowOff>
    </xdr:from>
    <xdr:to>
      <xdr:col>2</xdr:col>
      <xdr:colOff>333375</xdr:colOff>
      <xdr:row>526</xdr:row>
      <xdr:rowOff>76200</xdr:rowOff>
    </xdr:to>
    <xdr:sp>
      <xdr:nvSpPr>
        <xdr:cNvPr id="325" name="Oval 386"/>
        <xdr:cNvSpPr>
          <a:spLocks/>
        </xdr:cNvSpPr>
      </xdr:nvSpPr>
      <xdr:spPr>
        <a:xfrm>
          <a:off x="1200150" y="85201125"/>
          <a:ext cx="33337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522</xdr:row>
      <xdr:rowOff>142875</xdr:rowOff>
    </xdr:from>
    <xdr:to>
      <xdr:col>2</xdr:col>
      <xdr:colOff>180975</xdr:colOff>
      <xdr:row>524</xdr:row>
      <xdr:rowOff>95250</xdr:rowOff>
    </xdr:to>
    <xdr:sp>
      <xdr:nvSpPr>
        <xdr:cNvPr id="326" name="Line 387"/>
        <xdr:cNvSpPr>
          <a:spLocks/>
        </xdr:cNvSpPr>
      </xdr:nvSpPr>
      <xdr:spPr>
        <a:xfrm flipV="1">
          <a:off x="1381125" y="849249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522</xdr:row>
      <xdr:rowOff>152400</xdr:rowOff>
    </xdr:from>
    <xdr:to>
      <xdr:col>5</xdr:col>
      <xdr:colOff>66675</xdr:colOff>
      <xdr:row>522</xdr:row>
      <xdr:rowOff>152400</xdr:rowOff>
    </xdr:to>
    <xdr:sp>
      <xdr:nvSpPr>
        <xdr:cNvPr id="327" name="Line 388"/>
        <xdr:cNvSpPr>
          <a:spLocks/>
        </xdr:cNvSpPr>
      </xdr:nvSpPr>
      <xdr:spPr>
        <a:xfrm>
          <a:off x="1381125" y="84934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526</xdr:row>
      <xdr:rowOff>76200</xdr:rowOff>
    </xdr:from>
    <xdr:to>
      <xdr:col>2</xdr:col>
      <xdr:colOff>171450</xdr:colOff>
      <xdr:row>529</xdr:row>
      <xdr:rowOff>0</xdr:rowOff>
    </xdr:to>
    <xdr:sp>
      <xdr:nvSpPr>
        <xdr:cNvPr id="328" name="Line 389"/>
        <xdr:cNvSpPr>
          <a:spLocks/>
        </xdr:cNvSpPr>
      </xdr:nvSpPr>
      <xdr:spPr>
        <a:xfrm>
          <a:off x="1371600" y="855059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529</xdr:row>
      <xdr:rowOff>9525</xdr:rowOff>
    </xdr:from>
    <xdr:to>
      <xdr:col>2</xdr:col>
      <xdr:colOff>381000</xdr:colOff>
      <xdr:row>531</xdr:row>
      <xdr:rowOff>19050</xdr:rowOff>
    </xdr:to>
    <xdr:sp>
      <xdr:nvSpPr>
        <xdr:cNvPr id="329" name="Arc 390"/>
        <xdr:cNvSpPr>
          <a:spLocks/>
        </xdr:cNvSpPr>
      </xdr:nvSpPr>
      <xdr:spPr>
        <a:xfrm>
          <a:off x="1371600" y="85925025"/>
          <a:ext cx="209550" cy="333375"/>
        </a:xfrm>
        <a:custGeom>
          <a:pathLst>
            <a:path fill="none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</a:path>
            <a:path stroke="0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531</xdr:row>
      <xdr:rowOff>28575</xdr:rowOff>
    </xdr:from>
    <xdr:to>
      <xdr:col>2</xdr:col>
      <xdr:colOff>381000</xdr:colOff>
      <xdr:row>533</xdr:row>
      <xdr:rowOff>38100</xdr:rowOff>
    </xdr:to>
    <xdr:sp>
      <xdr:nvSpPr>
        <xdr:cNvPr id="330" name="Arc 391"/>
        <xdr:cNvSpPr>
          <a:spLocks/>
        </xdr:cNvSpPr>
      </xdr:nvSpPr>
      <xdr:spPr>
        <a:xfrm>
          <a:off x="1371600" y="86267925"/>
          <a:ext cx="209550" cy="333375"/>
        </a:xfrm>
        <a:custGeom>
          <a:pathLst>
            <a:path fill="none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</a:path>
            <a:path stroke="0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529</xdr:row>
      <xdr:rowOff>9525</xdr:rowOff>
    </xdr:from>
    <xdr:to>
      <xdr:col>5</xdr:col>
      <xdr:colOff>285750</xdr:colOff>
      <xdr:row>531</xdr:row>
      <xdr:rowOff>19050</xdr:rowOff>
    </xdr:to>
    <xdr:sp>
      <xdr:nvSpPr>
        <xdr:cNvPr id="331" name="Arc 392"/>
        <xdr:cNvSpPr>
          <a:spLocks/>
        </xdr:cNvSpPr>
      </xdr:nvSpPr>
      <xdr:spPr>
        <a:xfrm>
          <a:off x="3105150" y="85925025"/>
          <a:ext cx="209550" cy="333375"/>
        </a:xfrm>
        <a:custGeom>
          <a:pathLst>
            <a:path fill="none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</a:path>
            <a:path stroke="0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531</xdr:row>
      <xdr:rowOff>19050</xdr:rowOff>
    </xdr:from>
    <xdr:to>
      <xdr:col>5</xdr:col>
      <xdr:colOff>304800</xdr:colOff>
      <xdr:row>533</xdr:row>
      <xdr:rowOff>28575</xdr:rowOff>
    </xdr:to>
    <xdr:sp>
      <xdr:nvSpPr>
        <xdr:cNvPr id="332" name="Arc 393"/>
        <xdr:cNvSpPr>
          <a:spLocks/>
        </xdr:cNvSpPr>
      </xdr:nvSpPr>
      <xdr:spPr>
        <a:xfrm>
          <a:off x="3124200" y="86258400"/>
          <a:ext cx="209550" cy="333375"/>
        </a:xfrm>
        <a:custGeom>
          <a:pathLst>
            <a:path fill="none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</a:path>
            <a:path stroke="0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522</xdr:row>
      <xdr:rowOff>152400</xdr:rowOff>
    </xdr:from>
    <xdr:to>
      <xdr:col>5</xdr:col>
      <xdr:colOff>76200</xdr:colOff>
      <xdr:row>529</xdr:row>
      <xdr:rowOff>19050</xdr:rowOff>
    </xdr:to>
    <xdr:sp>
      <xdr:nvSpPr>
        <xdr:cNvPr id="333" name="Line 394"/>
        <xdr:cNvSpPr>
          <a:spLocks/>
        </xdr:cNvSpPr>
      </xdr:nvSpPr>
      <xdr:spPr>
        <a:xfrm>
          <a:off x="3105150" y="849344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533</xdr:row>
      <xdr:rowOff>47625</xdr:rowOff>
    </xdr:from>
    <xdr:to>
      <xdr:col>2</xdr:col>
      <xdr:colOff>180975</xdr:colOff>
      <xdr:row>534</xdr:row>
      <xdr:rowOff>152400</xdr:rowOff>
    </xdr:to>
    <xdr:sp>
      <xdr:nvSpPr>
        <xdr:cNvPr id="334" name="Line 395"/>
        <xdr:cNvSpPr>
          <a:spLocks/>
        </xdr:cNvSpPr>
      </xdr:nvSpPr>
      <xdr:spPr>
        <a:xfrm>
          <a:off x="1381125" y="866108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533</xdr:row>
      <xdr:rowOff>38100</xdr:rowOff>
    </xdr:from>
    <xdr:to>
      <xdr:col>5</xdr:col>
      <xdr:colOff>104775</xdr:colOff>
      <xdr:row>534</xdr:row>
      <xdr:rowOff>142875</xdr:rowOff>
    </xdr:to>
    <xdr:sp>
      <xdr:nvSpPr>
        <xdr:cNvPr id="335" name="Line 396"/>
        <xdr:cNvSpPr>
          <a:spLocks/>
        </xdr:cNvSpPr>
      </xdr:nvSpPr>
      <xdr:spPr>
        <a:xfrm>
          <a:off x="3133725" y="866013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534</xdr:row>
      <xdr:rowOff>142875</xdr:rowOff>
    </xdr:from>
    <xdr:to>
      <xdr:col>2</xdr:col>
      <xdr:colOff>514350</xdr:colOff>
      <xdr:row>535</xdr:row>
      <xdr:rowOff>123825</xdr:rowOff>
    </xdr:to>
    <xdr:sp>
      <xdr:nvSpPr>
        <xdr:cNvPr id="336" name="Line 399"/>
        <xdr:cNvSpPr>
          <a:spLocks/>
        </xdr:cNvSpPr>
      </xdr:nvSpPr>
      <xdr:spPr>
        <a:xfrm>
          <a:off x="1714500" y="868680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534</xdr:row>
      <xdr:rowOff>142875</xdr:rowOff>
    </xdr:from>
    <xdr:to>
      <xdr:col>5</xdr:col>
      <xdr:colOff>409575</xdr:colOff>
      <xdr:row>535</xdr:row>
      <xdr:rowOff>123825</xdr:rowOff>
    </xdr:to>
    <xdr:sp>
      <xdr:nvSpPr>
        <xdr:cNvPr id="337" name="Line 400"/>
        <xdr:cNvSpPr>
          <a:spLocks/>
        </xdr:cNvSpPr>
      </xdr:nvSpPr>
      <xdr:spPr>
        <a:xfrm>
          <a:off x="3438525" y="868680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535</xdr:row>
      <xdr:rowOff>133350</xdr:rowOff>
    </xdr:from>
    <xdr:to>
      <xdr:col>5</xdr:col>
      <xdr:colOff>419100</xdr:colOff>
      <xdr:row>535</xdr:row>
      <xdr:rowOff>133350</xdr:rowOff>
    </xdr:to>
    <xdr:sp>
      <xdr:nvSpPr>
        <xdr:cNvPr id="338" name="Line 401"/>
        <xdr:cNvSpPr>
          <a:spLocks/>
        </xdr:cNvSpPr>
      </xdr:nvSpPr>
      <xdr:spPr>
        <a:xfrm>
          <a:off x="1714500" y="8702040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534</xdr:row>
      <xdr:rowOff>152400</xdr:rowOff>
    </xdr:from>
    <xdr:to>
      <xdr:col>2</xdr:col>
      <xdr:colOff>514350</xdr:colOff>
      <xdr:row>534</xdr:row>
      <xdr:rowOff>152400</xdr:rowOff>
    </xdr:to>
    <xdr:sp>
      <xdr:nvSpPr>
        <xdr:cNvPr id="339" name="Line 402"/>
        <xdr:cNvSpPr>
          <a:spLocks/>
        </xdr:cNvSpPr>
      </xdr:nvSpPr>
      <xdr:spPr>
        <a:xfrm>
          <a:off x="1381125" y="86877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534</xdr:row>
      <xdr:rowOff>152400</xdr:rowOff>
    </xdr:from>
    <xdr:to>
      <xdr:col>5</xdr:col>
      <xdr:colOff>438150</xdr:colOff>
      <xdr:row>534</xdr:row>
      <xdr:rowOff>152400</xdr:rowOff>
    </xdr:to>
    <xdr:sp>
      <xdr:nvSpPr>
        <xdr:cNvPr id="340" name="Line 403"/>
        <xdr:cNvSpPr>
          <a:spLocks/>
        </xdr:cNvSpPr>
      </xdr:nvSpPr>
      <xdr:spPr>
        <a:xfrm>
          <a:off x="3133725" y="86877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537</xdr:row>
      <xdr:rowOff>9525</xdr:rowOff>
    </xdr:from>
    <xdr:to>
      <xdr:col>2</xdr:col>
      <xdr:colOff>95250</xdr:colOff>
      <xdr:row>537</xdr:row>
      <xdr:rowOff>142875</xdr:rowOff>
    </xdr:to>
    <xdr:sp>
      <xdr:nvSpPr>
        <xdr:cNvPr id="341" name="Line 404"/>
        <xdr:cNvSpPr>
          <a:spLocks/>
        </xdr:cNvSpPr>
      </xdr:nvSpPr>
      <xdr:spPr>
        <a:xfrm flipH="1">
          <a:off x="1200150" y="87220425"/>
          <a:ext cx="952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537</xdr:row>
      <xdr:rowOff>142875</xdr:rowOff>
    </xdr:from>
    <xdr:to>
      <xdr:col>2</xdr:col>
      <xdr:colOff>219075</xdr:colOff>
      <xdr:row>537</xdr:row>
      <xdr:rowOff>142875</xdr:rowOff>
    </xdr:to>
    <xdr:sp>
      <xdr:nvSpPr>
        <xdr:cNvPr id="342" name="Line 405"/>
        <xdr:cNvSpPr>
          <a:spLocks/>
        </xdr:cNvSpPr>
      </xdr:nvSpPr>
      <xdr:spPr>
        <a:xfrm>
          <a:off x="1200150" y="87353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541</xdr:row>
      <xdr:rowOff>9525</xdr:rowOff>
    </xdr:from>
    <xdr:to>
      <xdr:col>3</xdr:col>
      <xdr:colOff>95250</xdr:colOff>
      <xdr:row>541</xdr:row>
      <xdr:rowOff>142875</xdr:rowOff>
    </xdr:to>
    <xdr:sp>
      <xdr:nvSpPr>
        <xdr:cNvPr id="343" name="Line 406"/>
        <xdr:cNvSpPr>
          <a:spLocks/>
        </xdr:cNvSpPr>
      </xdr:nvSpPr>
      <xdr:spPr>
        <a:xfrm flipH="1">
          <a:off x="1790700" y="87868125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541</xdr:row>
      <xdr:rowOff>142875</xdr:rowOff>
    </xdr:from>
    <xdr:to>
      <xdr:col>3</xdr:col>
      <xdr:colOff>219075</xdr:colOff>
      <xdr:row>541</xdr:row>
      <xdr:rowOff>142875</xdr:rowOff>
    </xdr:to>
    <xdr:sp>
      <xdr:nvSpPr>
        <xdr:cNvPr id="344" name="Line 407"/>
        <xdr:cNvSpPr>
          <a:spLocks/>
        </xdr:cNvSpPr>
      </xdr:nvSpPr>
      <xdr:spPr>
        <a:xfrm>
          <a:off x="1790700" y="880014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542</xdr:row>
      <xdr:rowOff>9525</xdr:rowOff>
    </xdr:from>
    <xdr:to>
      <xdr:col>4</xdr:col>
      <xdr:colOff>371475</xdr:colOff>
      <xdr:row>542</xdr:row>
      <xdr:rowOff>9525</xdr:rowOff>
    </xdr:to>
    <xdr:sp>
      <xdr:nvSpPr>
        <xdr:cNvPr id="345" name="Line 408"/>
        <xdr:cNvSpPr>
          <a:spLocks/>
        </xdr:cNvSpPr>
      </xdr:nvSpPr>
      <xdr:spPr>
        <a:xfrm>
          <a:off x="1647825" y="880300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567</xdr:row>
      <xdr:rowOff>95250</xdr:rowOff>
    </xdr:from>
    <xdr:to>
      <xdr:col>2</xdr:col>
      <xdr:colOff>333375</xdr:colOff>
      <xdr:row>569</xdr:row>
      <xdr:rowOff>76200</xdr:rowOff>
    </xdr:to>
    <xdr:sp>
      <xdr:nvSpPr>
        <xdr:cNvPr id="346" name="Oval 412"/>
        <xdr:cNvSpPr>
          <a:spLocks/>
        </xdr:cNvSpPr>
      </xdr:nvSpPr>
      <xdr:spPr>
        <a:xfrm>
          <a:off x="1200150" y="92163900"/>
          <a:ext cx="33337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565</xdr:row>
      <xdr:rowOff>142875</xdr:rowOff>
    </xdr:from>
    <xdr:to>
      <xdr:col>2</xdr:col>
      <xdr:colOff>180975</xdr:colOff>
      <xdr:row>567</xdr:row>
      <xdr:rowOff>95250</xdr:rowOff>
    </xdr:to>
    <xdr:sp>
      <xdr:nvSpPr>
        <xdr:cNvPr id="347" name="Line 413"/>
        <xdr:cNvSpPr>
          <a:spLocks/>
        </xdr:cNvSpPr>
      </xdr:nvSpPr>
      <xdr:spPr>
        <a:xfrm flipV="1">
          <a:off x="1381125" y="9188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565</xdr:row>
      <xdr:rowOff>152400</xdr:rowOff>
    </xdr:from>
    <xdr:to>
      <xdr:col>5</xdr:col>
      <xdr:colOff>66675</xdr:colOff>
      <xdr:row>565</xdr:row>
      <xdr:rowOff>152400</xdr:rowOff>
    </xdr:to>
    <xdr:sp>
      <xdr:nvSpPr>
        <xdr:cNvPr id="348" name="Line 414"/>
        <xdr:cNvSpPr>
          <a:spLocks/>
        </xdr:cNvSpPr>
      </xdr:nvSpPr>
      <xdr:spPr>
        <a:xfrm>
          <a:off x="1381125" y="9189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569</xdr:row>
      <xdr:rowOff>76200</xdr:rowOff>
    </xdr:from>
    <xdr:to>
      <xdr:col>2</xdr:col>
      <xdr:colOff>171450</xdr:colOff>
      <xdr:row>572</xdr:row>
      <xdr:rowOff>0</xdr:rowOff>
    </xdr:to>
    <xdr:sp>
      <xdr:nvSpPr>
        <xdr:cNvPr id="349" name="Line 415"/>
        <xdr:cNvSpPr>
          <a:spLocks/>
        </xdr:cNvSpPr>
      </xdr:nvSpPr>
      <xdr:spPr>
        <a:xfrm>
          <a:off x="1371600" y="92468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572</xdr:row>
      <xdr:rowOff>9525</xdr:rowOff>
    </xdr:from>
    <xdr:to>
      <xdr:col>2</xdr:col>
      <xdr:colOff>381000</xdr:colOff>
      <xdr:row>574</xdr:row>
      <xdr:rowOff>19050</xdr:rowOff>
    </xdr:to>
    <xdr:sp>
      <xdr:nvSpPr>
        <xdr:cNvPr id="350" name="Arc 416"/>
        <xdr:cNvSpPr>
          <a:spLocks/>
        </xdr:cNvSpPr>
      </xdr:nvSpPr>
      <xdr:spPr>
        <a:xfrm>
          <a:off x="1371600" y="92887800"/>
          <a:ext cx="209550" cy="333375"/>
        </a:xfrm>
        <a:custGeom>
          <a:pathLst>
            <a:path fill="none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</a:path>
            <a:path stroke="0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574</xdr:row>
      <xdr:rowOff>28575</xdr:rowOff>
    </xdr:from>
    <xdr:to>
      <xdr:col>2</xdr:col>
      <xdr:colOff>381000</xdr:colOff>
      <xdr:row>576</xdr:row>
      <xdr:rowOff>38100</xdr:rowOff>
    </xdr:to>
    <xdr:sp>
      <xdr:nvSpPr>
        <xdr:cNvPr id="351" name="Arc 417"/>
        <xdr:cNvSpPr>
          <a:spLocks/>
        </xdr:cNvSpPr>
      </xdr:nvSpPr>
      <xdr:spPr>
        <a:xfrm>
          <a:off x="1371600" y="93230700"/>
          <a:ext cx="209550" cy="333375"/>
        </a:xfrm>
        <a:custGeom>
          <a:pathLst>
            <a:path fill="none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</a:path>
            <a:path stroke="0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572</xdr:row>
      <xdr:rowOff>9525</xdr:rowOff>
    </xdr:from>
    <xdr:to>
      <xdr:col>5</xdr:col>
      <xdr:colOff>285750</xdr:colOff>
      <xdr:row>574</xdr:row>
      <xdr:rowOff>19050</xdr:rowOff>
    </xdr:to>
    <xdr:sp>
      <xdr:nvSpPr>
        <xdr:cNvPr id="352" name="Arc 418"/>
        <xdr:cNvSpPr>
          <a:spLocks/>
        </xdr:cNvSpPr>
      </xdr:nvSpPr>
      <xdr:spPr>
        <a:xfrm>
          <a:off x="3105150" y="92887800"/>
          <a:ext cx="209550" cy="333375"/>
        </a:xfrm>
        <a:custGeom>
          <a:pathLst>
            <a:path fill="none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</a:path>
            <a:path stroke="0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574</xdr:row>
      <xdr:rowOff>19050</xdr:rowOff>
    </xdr:from>
    <xdr:to>
      <xdr:col>5</xdr:col>
      <xdr:colOff>304800</xdr:colOff>
      <xdr:row>576</xdr:row>
      <xdr:rowOff>28575</xdr:rowOff>
    </xdr:to>
    <xdr:sp>
      <xdr:nvSpPr>
        <xdr:cNvPr id="353" name="Arc 419"/>
        <xdr:cNvSpPr>
          <a:spLocks/>
        </xdr:cNvSpPr>
      </xdr:nvSpPr>
      <xdr:spPr>
        <a:xfrm>
          <a:off x="3124200" y="93221175"/>
          <a:ext cx="209550" cy="333375"/>
        </a:xfrm>
        <a:custGeom>
          <a:pathLst>
            <a:path fill="none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</a:path>
            <a:path stroke="0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565</xdr:row>
      <xdr:rowOff>152400</xdr:rowOff>
    </xdr:from>
    <xdr:to>
      <xdr:col>5</xdr:col>
      <xdr:colOff>76200</xdr:colOff>
      <xdr:row>572</xdr:row>
      <xdr:rowOff>19050</xdr:rowOff>
    </xdr:to>
    <xdr:sp>
      <xdr:nvSpPr>
        <xdr:cNvPr id="354" name="Line 420"/>
        <xdr:cNvSpPr>
          <a:spLocks/>
        </xdr:cNvSpPr>
      </xdr:nvSpPr>
      <xdr:spPr>
        <a:xfrm>
          <a:off x="3105150" y="918972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576</xdr:row>
      <xdr:rowOff>47625</xdr:rowOff>
    </xdr:from>
    <xdr:to>
      <xdr:col>2</xdr:col>
      <xdr:colOff>180975</xdr:colOff>
      <xdr:row>577</xdr:row>
      <xdr:rowOff>152400</xdr:rowOff>
    </xdr:to>
    <xdr:sp>
      <xdr:nvSpPr>
        <xdr:cNvPr id="355" name="Line 421"/>
        <xdr:cNvSpPr>
          <a:spLocks/>
        </xdr:cNvSpPr>
      </xdr:nvSpPr>
      <xdr:spPr>
        <a:xfrm>
          <a:off x="1381125" y="935736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576</xdr:row>
      <xdr:rowOff>38100</xdr:rowOff>
    </xdr:from>
    <xdr:to>
      <xdr:col>5</xdr:col>
      <xdr:colOff>104775</xdr:colOff>
      <xdr:row>577</xdr:row>
      <xdr:rowOff>142875</xdr:rowOff>
    </xdr:to>
    <xdr:sp>
      <xdr:nvSpPr>
        <xdr:cNvPr id="356" name="Line 422"/>
        <xdr:cNvSpPr>
          <a:spLocks/>
        </xdr:cNvSpPr>
      </xdr:nvSpPr>
      <xdr:spPr>
        <a:xfrm>
          <a:off x="3133725" y="935640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577</xdr:row>
      <xdr:rowOff>142875</xdr:rowOff>
    </xdr:from>
    <xdr:to>
      <xdr:col>2</xdr:col>
      <xdr:colOff>514350</xdr:colOff>
      <xdr:row>578</xdr:row>
      <xdr:rowOff>123825</xdr:rowOff>
    </xdr:to>
    <xdr:sp>
      <xdr:nvSpPr>
        <xdr:cNvPr id="357" name="Line 423"/>
        <xdr:cNvSpPr>
          <a:spLocks/>
        </xdr:cNvSpPr>
      </xdr:nvSpPr>
      <xdr:spPr>
        <a:xfrm>
          <a:off x="1714500" y="9383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577</xdr:row>
      <xdr:rowOff>142875</xdr:rowOff>
    </xdr:from>
    <xdr:to>
      <xdr:col>5</xdr:col>
      <xdr:colOff>409575</xdr:colOff>
      <xdr:row>578</xdr:row>
      <xdr:rowOff>123825</xdr:rowOff>
    </xdr:to>
    <xdr:sp>
      <xdr:nvSpPr>
        <xdr:cNvPr id="358" name="Line 424"/>
        <xdr:cNvSpPr>
          <a:spLocks/>
        </xdr:cNvSpPr>
      </xdr:nvSpPr>
      <xdr:spPr>
        <a:xfrm>
          <a:off x="3438525" y="9383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578</xdr:row>
      <xdr:rowOff>133350</xdr:rowOff>
    </xdr:from>
    <xdr:to>
      <xdr:col>5</xdr:col>
      <xdr:colOff>419100</xdr:colOff>
      <xdr:row>578</xdr:row>
      <xdr:rowOff>133350</xdr:rowOff>
    </xdr:to>
    <xdr:sp>
      <xdr:nvSpPr>
        <xdr:cNvPr id="359" name="Line 425"/>
        <xdr:cNvSpPr>
          <a:spLocks/>
        </xdr:cNvSpPr>
      </xdr:nvSpPr>
      <xdr:spPr>
        <a:xfrm>
          <a:off x="1714500" y="939831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577</xdr:row>
      <xdr:rowOff>152400</xdr:rowOff>
    </xdr:from>
    <xdr:to>
      <xdr:col>2</xdr:col>
      <xdr:colOff>514350</xdr:colOff>
      <xdr:row>577</xdr:row>
      <xdr:rowOff>152400</xdr:rowOff>
    </xdr:to>
    <xdr:sp>
      <xdr:nvSpPr>
        <xdr:cNvPr id="360" name="Line 426"/>
        <xdr:cNvSpPr>
          <a:spLocks/>
        </xdr:cNvSpPr>
      </xdr:nvSpPr>
      <xdr:spPr>
        <a:xfrm>
          <a:off x="1381125" y="93840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577</xdr:row>
      <xdr:rowOff>152400</xdr:rowOff>
    </xdr:from>
    <xdr:to>
      <xdr:col>5</xdr:col>
      <xdr:colOff>438150</xdr:colOff>
      <xdr:row>577</xdr:row>
      <xdr:rowOff>152400</xdr:rowOff>
    </xdr:to>
    <xdr:sp>
      <xdr:nvSpPr>
        <xdr:cNvPr id="361" name="Line 427"/>
        <xdr:cNvSpPr>
          <a:spLocks/>
        </xdr:cNvSpPr>
      </xdr:nvSpPr>
      <xdr:spPr>
        <a:xfrm>
          <a:off x="3133725" y="93840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580</xdr:row>
      <xdr:rowOff>9525</xdr:rowOff>
    </xdr:from>
    <xdr:to>
      <xdr:col>2</xdr:col>
      <xdr:colOff>95250</xdr:colOff>
      <xdr:row>580</xdr:row>
      <xdr:rowOff>142875</xdr:rowOff>
    </xdr:to>
    <xdr:sp>
      <xdr:nvSpPr>
        <xdr:cNvPr id="362" name="Line 428"/>
        <xdr:cNvSpPr>
          <a:spLocks/>
        </xdr:cNvSpPr>
      </xdr:nvSpPr>
      <xdr:spPr>
        <a:xfrm flipH="1">
          <a:off x="1200150" y="94183200"/>
          <a:ext cx="952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580</xdr:row>
      <xdr:rowOff>142875</xdr:rowOff>
    </xdr:from>
    <xdr:to>
      <xdr:col>2</xdr:col>
      <xdr:colOff>219075</xdr:colOff>
      <xdr:row>580</xdr:row>
      <xdr:rowOff>142875</xdr:rowOff>
    </xdr:to>
    <xdr:sp>
      <xdr:nvSpPr>
        <xdr:cNvPr id="363" name="Line 429"/>
        <xdr:cNvSpPr>
          <a:spLocks/>
        </xdr:cNvSpPr>
      </xdr:nvSpPr>
      <xdr:spPr>
        <a:xfrm>
          <a:off x="1200150" y="94316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572</xdr:row>
      <xdr:rowOff>9525</xdr:rowOff>
    </xdr:from>
    <xdr:to>
      <xdr:col>7</xdr:col>
      <xdr:colOff>285750</xdr:colOff>
      <xdr:row>574</xdr:row>
      <xdr:rowOff>19050</xdr:rowOff>
    </xdr:to>
    <xdr:sp>
      <xdr:nvSpPr>
        <xdr:cNvPr id="364" name="Arc 430"/>
        <xdr:cNvSpPr>
          <a:spLocks/>
        </xdr:cNvSpPr>
      </xdr:nvSpPr>
      <xdr:spPr>
        <a:xfrm>
          <a:off x="4381500" y="92887800"/>
          <a:ext cx="209550" cy="333375"/>
        </a:xfrm>
        <a:custGeom>
          <a:pathLst>
            <a:path fill="none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</a:path>
            <a:path stroke="0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574</xdr:row>
      <xdr:rowOff>19050</xdr:rowOff>
    </xdr:from>
    <xdr:to>
      <xdr:col>7</xdr:col>
      <xdr:colOff>304800</xdr:colOff>
      <xdr:row>576</xdr:row>
      <xdr:rowOff>28575</xdr:rowOff>
    </xdr:to>
    <xdr:sp>
      <xdr:nvSpPr>
        <xdr:cNvPr id="365" name="Arc 431"/>
        <xdr:cNvSpPr>
          <a:spLocks/>
        </xdr:cNvSpPr>
      </xdr:nvSpPr>
      <xdr:spPr>
        <a:xfrm>
          <a:off x="4400550" y="93221175"/>
          <a:ext cx="209550" cy="333375"/>
        </a:xfrm>
        <a:custGeom>
          <a:pathLst>
            <a:path fill="none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</a:path>
            <a:path stroke="0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565</xdr:row>
      <xdr:rowOff>152400</xdr:rowOff>
    </xdr:from>
    <xdr:to>
      <xdr:col>7</xdr:col>
      <xdr:colOff>76200</xdr:colOff>
      <xdr:row>572</xdr:row>
      <xdr:rowOff>19050</xdr:rowOff>
    </xdr:to>
    <xdr:sp>
      <xdr:nvSpPr>
        <xdr:cNvPr id="366" name="Line 432"/>
        <xdr:cNvSpPr>
          <a:spLocks/>
        </xdr:cNvSpPr>
      </xdr:nvSpPr>
      <xdr:spPr>
        <a:xfrm>
          <a:off x="4381500" y="918972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576</xdr:row>
      <xdr:rowOff>38100</xdr:rowOff>
    </xdr:from>
    <xdr:to>
      <xdr:col>7</xdr:col>
      <xdr:colOff>104775</xdr:colOff>
      <xdr:row>577</xdr:row>
      <xdr:rowOff>142875</xdr:rowOff>
    </xdr:to>
    <xdr:sp>
      <xdr:nvSpPr>
        <xdr:cNvPr id="367" name="Line 433"/>
        <xdr:cNvSpPr>
          <a:spLocks/>
        </xdr:cNvSpPr>
      </xdr:nvSpPr>
      <xdr:spPr>
        <a:xfrm>
          <a:off x="4410075" y="935640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577</xdr:row>
      <xdr:rowOff>142875</xdr:rowOff>
    </xdr:from>
    <xdr:to>
      <xdr:col>7</xdr:col>
      <xdr:colOff>409575</xdr:colOff>
      <xdr:row>578</xdr:row>
      <xdr:rowOff>123825</xdr:rowOff>
    </xdr:to>
    <xdr:sp>
      <xdr:nvSpPr>
        <xdr:cNvPr id="368" name="Line 434"/>
        <xdr:cNvSpPr>
          <a:spLocks/>
        </xdr:cNvSpPr>
      </xdr:nvSpPr>
      <xdr:spPr>
        <a:xfrm>
          <a:off x="4714875" y="9383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577</xdr:row>
      <xdr:rowOff>152400</xdr:rowOff>
    </xdr:from>
    <xdr:to>
      <xdr:col>7</xdr:col>
      <xdr:colOff>438150</xdr:colOff>
      <xdr:row>577</xdr:row>
      <xdr:rowOff>152400</xdr:rowOff>
    </xdr:to>
    <xdr:sp>
      <xdr:nvSpPr>
        <xdr:cNvPr id="369" name="Line 435"/>
        <xdr:cNvSpPr>
          <a:spLocks/>
        </xdr:cNvSpPr>
      </xdr:nvSpPr>
      <xdr:spPr>
        <a:xfrm>
          <a:off x="4410075" y="93840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565</xdr:row>
      <xdr:rowOff>152400</xdr:rowOff>
    </xdr:from>
    <xdr:to>
      <xdr:col>7</xdr:col>
      <xdr:colOff>57150</xdr:colOff>
      <xdr:row>565</xdr:row>
      <xdr:rowOff>152400</xdr:rowOff>
    </xdr:to>
    <xdr:sp>
      <xdr:nvSpPr>
        <xdr:cNvPr id="370" name="Line 436"/>
        <xdr:cNvSpPr>
          <a:spLocks/>
        </xdr:cNvSpPr>
      </xdr:nvSpPr>
      <xdr:spPr>
        <a:xfrm>
          <a:off x="3105150" y="918972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578</xdr:row>
      <xdr:rowOff>133350</xdr:rowOff>
    </xdr:from>
    <xdr:to>
      <xdr:col>7</xdr:col>
      <xdr:colOff>419100</xdr:colOff>
      <xdr:row>578</xdr:row>
      <xdr:rowOff>133350</xdr:rowOff>
    </xdr:to>
    <xdr:sp>
      <xdr:nvSpPr>
        <xdr:cNvPr id="371" name="Line 437"/>
        <xdr:cNvSpPr>
          <a:spLocks/>
        </xdr:cNvSpPr>
      </xdr:nvSpPr>
      <xdr:spPr>
        <a:xfrm>
          <a:off x="3438525" y="939831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ndulkar.tripod.com/index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3"/>
  <sheetViews>
    <sheetView tabSelected="1" zoomScalePageLayoutView="0" workbookViewId="0" topLeftCell="A13">
      <selection activeCell="A21" sqref="A21"/>
    </sheetView>
  </sheetViews>
  <sheetFormatPr defaultColWidth="9.140625" defaultRowHeight="12.75"/>
  <cols>
    <col min="2" max="2" width="8.8515625" style="0" customWidth="1"/>
    <col min="6" max="6" width="10.00390625" style="0" bestFit="1" customWidth="1"/>
  </cols>
  <sheetData>
    <row r="1" spans="1:7" ht="18">
      <c r="A1" s="1"/>
      <c r="B1" s="1"/>
      <c r="C1" s="1"/>
      <c r="D1" s="1" t="s">
        <v>2</v>
      </c>
      <c r="G1" s="2"/>
    </row>
    <row r="2" spans="1:9" ht="18">
      <c r="A2" s="1" t="s">
        <v>1</v>
      </c>
      <c r="B2" s="1"/>
      <c r="C2" s="1"/>
      <c r="D2" s="1"/>
      <c r="F2" s="2"/>
      <c r="H2" s="14"/>
      <c r="I2" s="14"/>
    </row>
    <row r="3" spans="1:9" ht="18">
      <c r="A3" s="1" t="s">
        <v>0</v>
      </c>
      <c r="B3" s="1"/>
      <c r="C3" s="1"/>
      <c r="D3" s="1"/>
      <c r="G3" s="14"/>
      <c r="H3" s="14"/>
      <c r="I3" s="14"/>
    </row>
    <row r="4" spans="7:9" ht="12.75">
      <c r="G4" s="14"/>
      <c r="H4" s="14"/>
      <c r="I4" s="14"/>
    </row>
    <row r="5" spans="1:9" ht="12.75">
      <c r="A5" s="2" t="s">
        <v>3</v>
      </c>
      <c r="B5" s="2"/>
      <c r="C5" s="2" t="s">
        <v>4</v>
      </c>
      <c r="G5" s="14"/>
      <c r="I5" s="14"/>
    </row>
    <row r="6" spans="1:9" ht="12.75">
      <c r="A6" s="7">
        <v>9.1</v>
      </c>
      <c r="C6" s="15" t="s">
        <v>5</v>
      </c>
      <c r="G6" s="14"/>
      <c r="I6" s="14"/>
    </row>
    <row r="7" spans="1:3" ht="12.75">
      <c r="A7" s="7">
        <v>9.2</v>
      </c>
      <c r="C7" s="15" t="s">
        <v>23</v>
      </c>
    </row>
    <row r="8" spans="1:3" ht="12.75">
      <c r="A8" s="7">
        <v>9.3</v>
      </c>
      <c r="C8" s="15" t="s">
        <v>112</v>
      </c>
    </row>
    <row r="9" spans="1:3" ht="12.75">
      <c r="A9" s="7">
        <v>9.4</v>
      </c>
      <c r="C9" s="15" t="s">
        <v>117</v>
      </c>
    </row>
    <row r="10" spans="1:3" ht="12.75">
      <c r="A10" s="6"/>
      <c r="C10" s="15" t="s">
        <v>118</v>
      </c>
    </row>
    <row r="11" spans="1:3" ht="12.75">
      <c r="A11" s="7">
        <v>9.5</v>
      </c>
      <c r="C11" s="15" t="s">
        <v>223</v>
      </c>
    </row>
    <row r="12" ht="12.75">
      <c r="C12" s="21" t="s">
        <v>157</v>
      </c>
    </row>
    <row r="13" spans="1:3" ht="12.75">
      <c r="A13" s="7">
        <v>9.6</v>
      </c>
      <c r="C13" s="15" t="s">
        <v>224</v>
      </c>
    </row>
    <row r="14" spans="1:3" ht="12.75">
      <c r="A14" s="7">
        <v>9.7</v>
      </c>
      <c r="C14" s="15" t="s">
        <v>287</v>
      </c>
    </row>
    <row r="15" ht="12.75">
      <c r="C15" s="20" t="s">
        <v>288</v>
      </c>
    </row>
    <row r="16" ht="12.75">
      <c r="C16" s="15" t="s">
        <v>286</v>
      </c>
    </row>
    <row r="17" spans="1:3" ht="12.75">
      <c r="A17" s="7">
        <v>9.8</v>
      </c>
      <c r="C17" s="29" t="s">
        <v>430</v>
      </c>
    </row>
    <row r="18" spans="1:3" ht="12.75">
      <c r="A18" s="7">
        <v>9.9</v>
      </c>
      <c r="C18" s="29" t="s">
        <v>428</v>
      </c>
    </row>
    <row r="19" ht="12.75">
      <c r="C19" s="29" t="s">
        <v>427</v>
      </c>
    </row>
    <row r="20" spans="1:9" ht="12.75">
      <c r="A20" s="30"/>
      <c r="I20" s="29"/>
    </row>
    <row r="21" spans="1:2" ht="15">
      <c r="A21" s="5" t="s">
        <v>392</v>
      </c>
      <c r="B21" s="27" t="s">
        <v>393</v>
      </c>
    </row>
    <row r="22" spans="1:2" ht="15">
      <c r="A22" s="28"/>
      <c r="B22" s="27" t="s">
        <v>394</v>
      </c>
    </row>
    <row r="25" spans="1:4" ht="12.75">
      <c r="A25" s="3" t="s">
        <v>6</v>
      </c>
      <c r="B25" s="2" t="s">
        <v>5</v>
      </c>
      <c r="D25" s="2"/>
    </row>
    <row r="26" ht="12.75">
      <c r="B26" s="22" t="s">
        <v>22</v>
      </c>
    </row>
    <row r="27" ht="12.75">
      <c r="B27" s="16" t="s">
        <v>7</v>
      </c>
    </row>
    <row r="28" ht="12.75">
      <c r="B28" s="16" t="s">
        <v>8</v>
      </c>
    </row>
    <row r="30" spans="1:5" ht="12.75">
      <c r="A30" s="2" t="s">
        <v>9</v>
      </c>
      <c r="B30" t="s">
        <v>10</v>
      </c>
      <c r="E30">
        <v>11</v>
      </c>
    </row>
    <row r="31" spans="2:5" ht="12.75">
      <c r="B31" t="s">
        <v>11</v>
      </c>
      <c r="E31">
        <v>25</v>
      </c>
    </row>
    <row r="32" spans="2:5" ht="12.75">
      <c r="B32" t="s">
        <v>14</v>
      </c>
      <c r="E32">
        <v>0.16</v>
      </c>
    </row>
    <row r="33" spans="2:5" ht="12.75">
      <c r="B33" t="s">
        <v>12</v>
      </c>
      <c r="E33" s="4" t="s">
        <v>13</v>
      </c>
    </row>
    <row r="34" spans="2:6" ht="12.75">
      <c r="B34" t="s">
        <v>12</v>
      </c>
      <c r="E34" s="4">
        <f>1/32:32</f>
        <v>6.25</v>
      </c>
      <c r="F34" t="s">
        <v>15</v>
      </c>
    </row>
    <row r="35" spans="2:5" ht="12.75">
      <c r="B35" t="s">
        <v>16</v>
      </c>
      <c r="E35" s="4">
        <f>34:34*31:31</f>
        <v>156.25</v>
      </c>
    </row>
    <row r="36" spans="5:6" ht="12.75">
      <c r="E36" s="4">
        <f>E34*E31</f>
        <v>156.25</v>
      </c>
      <c r="F36" t="s">
        <v>17</v>
      </c>
    </row>
    <row r="37" spans="2:5" ht="12.75">
      <c r="B37" t="s">
        <v>18</v>
      </c>
      <c r="E37">
        <v>4</v>
      </c>
    </row>
    <row r="38" spans="2:7" ht="12.75">
      <c r="B38" t="s">
        <v>19</v>
      </c>
      <c r="E38">
        <f>E37*E36</f>
        <v>625</v>
      </c>
      <c r="F38" t="s">
        <v>17</v>
      </c>
      <c r="G38" s="26" t="s">
        <v>20</v>
      </c>
    </row>
    <row r="40" ht="12.75">
      <c r="E40" s="5" t="s">
        <v>21</v>
      </c>
    </row>
    <row r="42" spans="1:2" ht="12.75">
      <c r="A42" s="3" t="s">
        <v>24</v>
      </c>
      <c r="B42" s="2" t="s">
        <v>23</v>
      </c>
    </row>
    <row r="43" ht="12.75">
      <c r="B43" s="16" t="s">
        <v>25</v>
      </c>
    </row>
    <row r="44" ht="12.75">
      <c r="B44" s="16" t="s">
        <v>64</v>
      </c>
    </row>
    <row r="45" ht="12.75">
      <c r="B45" s="22" t="s">
        <v>37</v>
      </c>
    </row>
    <row r="46" ht="12.75">
      <c r="B46" s="16" t="s">
        <v>38</v>
      </c>
    </row>
    <row r="47" ht="12.75">
      <c r="B47" s="22" t="s">
        <v>65</v>
      </c>
    </row>
    <row r="49" spans="1:5" ht="12.75">
      <c r="A49" s="2" t="s">
        <v>9</v>
      </c>
      <c r="B49" t="s">
        <v>11</v>
      </c>
      <c r="E49">
        <v>37.5</v>
      </c>
    </row>
    <row r="50" spans="1:5" ht="12.75">
      <c r="B50" t="s">
        <v>10</v>
      </c>
      <c r="E50">
        <v>33</v>
      </c>
    </row>
    <row r="51" spans="2:6" ht="12.75">
      <c r="B51" t="s">
        <v>26</v>
      </c>
      <c r="E51">
        <f>49:49/(1.73*50:50)</f>
        <v>0.6568575932737782</v>
      </c>
      <c r="F51" t="s">
        <v>27</v>
      </c>
    </row>
    <row r="52" spans="2:6" ht="12.75">
      <c r="B52" t="s">
        <v>28</v>
      </c>
      <c r="E52">
        <f>50:50/(1.73*51:51)</f>
        <v>29.040000000000003</v>
      </c>
      <c r="F52" t="s">
        <v>29</v>
      </c>
    </row>
    <row r="53" ht="12.75">
      <c r="B53" t="s">
        <v>66</v>
      </c>
    </row>
    <row r="54" spans="2:5" ht="12.75">
      <c r="B54" t="s">
        <v>33</v>
      </c>
      <c r="E54">
        <v>0.18</v>
      </c>
    </row>
    <row r="55" spans="2:5" ht="12.75">
      <c r="B55" t="s">
        <v>34</v>
      </c>
      <c r="E55">
        <v>0.12</v>
      </c>
    </row>
    <row r="56" spans="2:5" ht="12.75">
      <c r="B56" t="s">
        <v>35</v>
      </c>
      <c r="E56">
        <v>0.1</v>
      </c>
    </row>
    <row r="57" spans="2:6" ht="12.75">
      <c r="B57" t="s">
        <v>30</v>
      </c>
      <c r="E57">
        <v>6.3</v>
      </c>
      <c r="F57" t="s">
        <v>29</v>
      </c>
    </row>
    <row r="58" spans="2:6" ht="12.75">
      <c r="B58" t="s">
        <v>31</v>
      </c>
      <c r="E58">
        <v>6.3</v>
      </c>
      <c r="F58" t="s">
        <v>29</v>
      </c>
    </row>
    <row r="59" spans="2:6" ht="12.75">
      <c r="B59" t="s">
        <v>32</v>
      </c>
      <c r="E59">
        <v>12.6</v>
      </c>
      <c r="F59" t="s">
        <v>29</v>
      </c>
    </row>
    <row r="60" spans="2:5" ht="12.75">
      <c r="B60" t="s">
        <v>67</v>
      </c>
      <c r="E60">
        <f>E57/E52</f>
        <v>0.21694214876033055</v>
      </c>
    </row>
    <row r="61" spans="2:5" ht="12.75">
      <c r="B61" t="s">
        <v>34</v>
      </c>
      <c r="E61">
        <f>E58/E52</f>
        <v>0.21694214876033055</v>
      </c>
    </row>
    <row r="62" spans="2:5" ht="12.75">
      <c r="B62" t="s">
        <v>35</v>
      </c>
      <c r="E62">
        <f>E59/E52</f>
        <v>0.4338842975206611</v>
      </c>
    </row>
    <row r="63" ht="12.75">
      <c r="B63" t="s">
        <v>36</v>
      </c>
    </row>
    <row r="64" spans="5:6" ht="12.75">
      <c r="E64">
        <f>E54+E60+E55+E61+E56+E62</f>
        <v>1.2677685950413222</v>
      </c>
      <c r="F64" t="s">
        <v>39</v>
      </c>
    </row>
    <row r="65" spans="2:6" ht="12.75">
      <c r="B65" t="s">
        <v>44</v>
      </c>
      <c r="E65">
        <v>1</v>
      </c>
      <c r="F65" t="s">
        <v>39</v>
      </c>
    </row>
    <row r="66" spans="2:5" ht="12.75">
      <c r="B66" t="s">
        <v>46</v>
      </c>
      <c r="E66" s="4" t="s">
        <v>45</v>
      </c>
    </row>
    <row r="67" spans="1:6" ht="12.75">
      <c r="E67">
        <f>E65/E64</f>
        <v>0.788787483702738</v>
      </c>
      <c r="F67" t="s">
        <v>39</v>
      </c>
    </row>
    <row r="68" spans="2:6" ht="12.75">
      <c r="B68" t="s">
        <v>40</v>
      </c>
      <c r="E68">
        <f>3*E67</f>
        <v>2.366362451108214</v>
      </c>
      <c r="F68" t="s">
        <v>39</v>
      </c>
    </row>
    <row r="69" spans="5:6" ht="12.75">
      <c r="E69">
        <f>E51*E68</f>
        <v>1.55436314444838</v>
      </c>
      <c r="F69" t="s">
        <v>27</v>
      </c>
    </row>
    <row r="73" ht="12.75">
      <c r="B73" t="s">
        <v>41</v>
      </c>
    </row>
    <row r="74" spans="2:6" ht="12.75">
      <c r="B74" t="s">
        <v>42</v>
      </c>
      <c r="E74">
        <f>E65-E67*E54</f>
        <v>0.8580182529335072</v>
      </c>
      <c r="F74" t="s">
        <v>39</v>
      </c>
    </row>
    <row r="75" spans="2:6" ht="12.75">
      <c r="B75" t="s">
        <v>43</v>
      </c>
      <c r="E75">
        <f>-E67*E55</f>
        <v>-0.09465449804432856</v>
      </c>
      <c r="F75" t="s">
        <v>39</v>
      </c>
    </row>
    <row r="76" spans="2:6" ht="12.75">
      <c r="B76" t="s">
        <v>68</v>
      </c>
      <c r="E76">
        <f>-E67*E56</f>
        <v>-0.07887874837027381</v>
      </c>
      <c r="F76" t="s">
        <v>39</v>
      </c>
    </row>
    <row r="78" spans="2:6" ht="12.75">
      <c r="B78" t="s">
        <v>47</v>
      </c>
      <c r="C78" s="4" t="s">
        <v>48</v>
      </c>
      <c r="E78">
        <f>E74+E75+E76</f>
        <v>0.6844850065189048</v>
      </c>
      <c r="F78" t="s">
        <v>39</v>
      </c>
    </row>
    <row r="79" spans="5:7" ht="12.75">
      <c r="E79">
        <f>E50*E78/1.73205</f>
        <v>13.041196971867935</v>
      </c>
      <c r="F79" t="s">
        <v>49</v>
      </c>
      <c r="G79" s="26" t="s">
        <v>20</v>
      </c>
    </row>
    <row r="80" spans="2:3" ht="12.75">
      <c r="B80" t="s">
        <v>50</v>
      </c>
      <c r="C80" s="4" t="s">
        <v>387</v>
      </c>
    </row>
    <row r="81" spans="2:5" ht="12.75">
      <c r="B81" t="s">
        <v>51</v>
      </c>
      <c r="C81" s="4" t="s">
        <v>52</v>
      </c>
      <c r="E81">
        <f>-0.5*E74-0.5*E75+E76</f>
        <v>-0.4605606258148631</v>
      </c>
    </row>
    <row r="82" spans="2:5" ht="12.75">
      <c r="B82" t="s">
        <v>53</v>
      </c>
      <c r="C82" s="4" t="s">
        <v>56</v>
      </c>
      <c r="E82">
        <f>0.866*(E74-E75)</f>
        <v>0.8250146023468058</v>
      </c>
    </row>
    <row r="83" spans="2:6" ht="12.75">
      <c r="B83" t="s">
        <v>54</v>
      </c>
      <c r="E83">
        <f>SQRT(E81*E81+E82*E82)</f>
        <v>0.9448625212889102</v>
      </c>
      <c r="F83" t="s">
        <v>39</v>
      </c>
    </row>
    <row r="84" spans="5:7" ht="12.75">
      <c r="E84">
        <f>E83*E50/1.73205</f>
        <v>18.00205721690138</v>
      </c>
      <c r="F84" t="s">
        <v>49</v>
      </c>
      <c r="G84" s="26" t="s">
        <v>20</v>
      </c>
    </row>
    <row r="85" spans="2:7" ht="12.75">
      <c r="B85" t="s">
        <v>55</v>
      </c>
      <c r="E85">
        <f>180*ATAN(E82/E81)/3.1416</f>
        <v>-60.82761869264764</v>
      </c>
      <c r="F85" t="s">
        <v>63</v>
      </c>
      <c r="G85" s="26" t="s">
        <v>20</v>
      </c>
    </row>
    <row r="87" ht="12.75">
      <c r="B87" t="s">
        <v>57</v>
      </c>
    </row>
    <row r="88" spans="2:5" ht="12.75">
      <c r="B88" t="s">
        <v>58</v>
      </c>
      <c r="C88" s="4" t="s">
        <v>52</v>
      </c>
      <c r="E88">
        <f>-0.5*E74-0.5*E75+E76</f>
        <v>-0.4605606258148631</v>
      </c>
    </row>
    <row r="89" spans="2:5" ht="12.75">
      <c r="B89" t="s">
        <v>59</v>
      </c>
      <c r="C89" s="4" t="s">
        <v>60</v>
      </c>
      <c r="E89">
        <f>0.866*(-E74+E75)</f>
        <v>-0.8250146023468058</v>
      </c>
    </row>
    <row r="90" spans="2:6" ht="12.75">
      <c r="B90" t="s">
        <v>61</v>
      </c>
      <c r="E90">
        <f>SQRT(E88*E88+E89*E89)</f>
        <v>0.9448625212889102</v>
      </c>
      <c r="F90" t="s">
        <v>39</v>
      </c>
    </row>
    <row r="91" spans="5:7" ht="12.75">
      <c r="E91">
        <f>E90*E50/1.73205</f>
        <v>18.00205721690138</v>
      </c>
      <c r="F91" t="s">
        <v>49</v>
      </c>
      <c r="G91" s="26" t="s">
        <v>20</v>
      </c>
    </row>
    <row r="92" spans="2:7" ht="12.75">
      <c r="B92" t="s">
        <v>62</v>
      </c>
      <c r="E92">
        <f>180*ATAN(E89/E88)/3.1416</f>
        <v>60.82761869264764</v>
      </c>
      <c r="F92" t="s">
        <v>63</v>
      </c>
      <c r="G92" s="26" t="s">
        <v>20</v>
      </c>
    </row>
    <row r="94" ht="12.75">
      <c r="E94" s="5" t="s">
        <v>21</v>
      </c>
    </row>
    <row r="96" spans="1:2" ht="12.75">
      <c r="A96" s="3" t="s">
        <v>69</v>
      </c>
      <c r="B96" s="2" t="s">
        <v>112</v>
      </c>
    </row>
    <row r="97" spans="2:9" ht="12.75">
      <c r="B97" s="16" t="s">
        <v>70</v>
      </c>
      <c r="C97" s="16"/>
      <c r="D97" s="16"/>
      <c r="E97" s="16"/>
      <c r="F97" s="16"/>
      <c r="G97" s="16"/>
      <c r="H97" s="16"/>
      <c r="I97" s="16"/>
    </row>
    <row r="98" spans="2:9" ht="12.75">
      <c r="B98" s="16" t="s">
        <v>71</v>
      </c>
      <c r="C98" s="16"/>
      <c r="D98" s="16"/>
      <c r="E98" s="16"/>
      <c r="F98" s="16"/>
      <c r="G98" s="16"/>
      <c r="H98" s="16"/>
      <c r="I98" s="16"/>
    </row>
    <row r="99" spans="2:9" ht="12.75">
      <c r="B99" s="16"/>
      <c r="C99" s="16"/>
      <c r="D99" s="16"/>
      <c r="E99" s="16"/>
      <c r="F99" s="16"/>
      <c r="G99" s="16"/>
      <c r="H99" s="16"/>
      <c r="I99" s="16"/>
    </row>
    <row r="100" spans="2:9" ht="12.75">
      <c r="B100" s="16"/>
      <c r="C100" s="16"/>
      <c r="D100" s="16"/>
      <c r="E100" s="16"/>
      <c r="F100" s="16" t="s">
        <v>73</v>
      </c>
      <c r="G100" s="16"/>
      <c r="H100" s="16"/>
      <c r="I100" s="16"/>
    </row>
    <row r="101" spans="2:9" ht="12.75">
      <c r="B101" s="16"/>
      <c r="C101" s="16"/>
      <c r="D101" s="16"/>
      <c r="E101" s="16"/>
      <c r="F101" s="16" t="s">
        <v>74</v>
      </c>
      <c r="G101" s="16"/>
      <c r="H101" s="16"/>
      <c r="I101" s="16"/>
    </row>
    <row r="102" spans="2:9" ht="12.75">
      <c r="B102" s="16"/>
      <c r="C102" s="16"/>
      <c r="D102" s="16" t="s">
        <v>75</v>
      </c>
      <c r="E102" s="16"/>
      <c r="F102" s="16"/>
      <c r="G102" s="16"/>
      <c r="H102" s="16"/>
      <c r="I102" s="16"/>
    </row>
    <row r="103" spans="2:9" ht="12.75">
      <c r="B103" s="16"/>
      <c r="C103" s="16"/>
      <c r="D103" s="16"/>
      <c r="E103" s="16"/>
      <c r="F103" s="16"/>
      <c r="G103" s="16"/>
      <c r="H103" s="16"/>
      <c r="I103" s="16"/>
    </row>
    <row r="104" spans="2:9" ht="12.75">
      <c r="B104" s="16"/>
      <c r="C104" s="16"/>
      <c r="D104" s="16"/>
      <c r="E104" s="16"/>
      <c r="F104" s="17" t="s">
        <v>77</v>
      </c>
      <c r="G104" s="16"/>
      <c r="H104" s="16"/>
      <c r="I104" s="16"/>
    </row>
    <row r="105" spans="2:9" ht="12.75">
      <c r="B105" s="16" t="s">
        <v>76</v>
      </c>
      <c r="C105" s="16"/>
      <c r="D105" s="16"/>
      <c r="E105" s="16"/>
      <c r="F105" s="16"/>
      <c r="G105" s="16"/>
      <c r="H105" s="16"/>
      <c r="I105" s="16"/>
    </row>
    <row r="106" spans="2:9" ht="12.75">
      <c r="B106" s="16"/>
      <c r="C106" s="16"/>
      <c r="D106" s="16"/>
      <c r="E106" s="16"/>
      <c r="F106" s="16"/>
      <c r="G106" s="16"/>
      <c r="H106" s="16"/>
      <c r="I106" s="16"/>
    </row>
    <row r="107" spans="2:9" ht="12.75">
      <c r="B107" s="16"/>
      <c r="C107" s="16"/>
      <c r="D107" s="16"/>
      <c r="E107" s="16"/>
      <c r="F107" s="16"/>
      <c r="G107" s="16"/>
      <c r="H107" s="16"/>
      <c r="I107" s="16"/>
    </row>
    <row r="108" spans="2:9" ht="12.75">
      <c r="B108" s="16"/>
      <c r="C108" s="16"/>
      <c r="D108" s="16"/>
      <c r="E108" s="16"/>
      <c r="F108" s="16"/>
      <c r="G108" s="16"/>
      <c r="H108" s="16"/>
      <c r="I108" s="16"/>
    </row>
    <row r="109" spans="2:9" ht="12.75">
      <c r="B109" s="16"/>
      <c r="C109" s="16"/>
      <c r="D109" s="16"/>
      <c r="E109" s="16" t="s">
        <v>78</v>
      </c>
      <c r="F109" s="16"/>
      <c r="G109" s="16"/>
      <c r="H109" s="16"/>
      <c r="I109" s="16" t="s">
        <v>78</v>
      </c>
    </row>
    <row r="110" spans="2:9" ht="12.75">
      <c r="B110" s="16"/>
      <c r="C110" s="16"/>
      <c r="D110" s="16"/>
      <c r="E110" s="16"/>
      <c r="F110" s="16"/>
      <c r="G110" s="16"/>
      <c r="H110" s="16"/>
      <c r="I110" s="16"/>
    </row>
    <row r="111" spans="2:9" ht="12.75">
      <c r="B111" s="16"/>
      <c r="C111" s="16"/>
      <c r="D111" s="16"/>
      <c r="E111" s="16"/>
      <c r="F111" s="16"/>
      <c r="G111" s="16"/>
      <c r="H111" s="16"/>
      <c r="I111" s="16"/>
    </row>
    <row r="112" spans="2:9" ht="12.75">
      <c r="B112" s="16"/>
      <c r="C112" s="16"/>
      <c r="D112" s="16"/>
      <c r="E112" s="16"/>
      <c r="F112" s="16"/>
      <c r="G112" s="16"/>
      <c r="H112" s="16"/>
      <c r="I112" s="16"/>
    </row>
    <row r="113" spans="2:9" ht="12.75">
      <c r="B113" s="16"/>
      <c r="C113" s="16"/>
      <c r="D113" s="16"/>
      <c r="E113" s="17" t="s">
        <v>79</v>
      </c>
      <c r="F113" s="16"/>
      <c r="G113" s="16"/>
      <c r="H113" s="16"/>
      <c r="I113" s="16"/>
    </row>
    <row r="114" spans="2:9" ht="12.75">
      <c r="B114" s="18" t="s">
        <v>72</v>
      </c>
      <c r="C114" s="16"/>
      <c r="D114" s="16"/>
      <c r="E114" s="16"/>
      <c r="F114" s="16"/>
      <c r="G114" s="16"/>
      <c r="H114" s="16"/>
      <c r="I114" s="16"/>
    </row>
    <row r="115" spans="2:9" ht="12.75">
      <c r="B115" s="16"/>
      <c r="C115" s="16"/>
      <c r="D115" s="16"/>
      <c r="E115" s="16"/>
      <c r="F115" s="16"/>
      <c r="G115" s="16"/>
      <c r="H115" s="16"/>
      <c r="I115" s="16"/>
    </row>
    <row r="116" spans="2:9" ht="12.75">
      <c r="B116" s="16" t="s">
        <v>80</v>
      </c>
      <c r="C116" s="16"/>
      <c r="D116" s="16"/>
      <c r="E116" s="16">
        <v>0.16</v>
      </c>
      <c r="F116" s="16" t="s">
        <v>39</v>
      </c>
      <c r="G116" s="16"/>
      <c r="H116" s="16"/>
      <c r="I116" s="16"/>
    </row>
    <row r="117" spans="2:9" ht="12.75">
      <c r="B117" s="16" t="s">
        <v>82</v>
      </c>
      <c r="C117" s="16"/>
      <c r="D117" s="16"/>
      <c r="E117" s="16">
        <v>25</v>
      </c>
      <c r="F117" s="16"/>
      <c r="G117" s="16"/>
      <c r="H117" s="16"/>
      <c r="I117" s="16"/>
    </row>
    <row r="118" spans="2:9" ht="12.75">
      <c r="B118" s="16" t="s">
        <v>81</v>
      </c>
      <c r="C118" s="16"/>
      <c r="D118" s="16"/>
      <c r="E118" s="16">
        <v>0.125</v>
      </c>
      <c r="F118" s="16" t="s">
        <v>39</v>
      </c>
      <c r="G118" s="16"/>
      <c r="H118" s="16"/>
      <c r="I118" s="16"/>
    </row>
    <row r="119" spans="2:9" ht="12.75">
      <c r="B119" s="16" t="s">
        <v>83</v>
      </c>
      <c r="C119" s="16"/>
      <c r="D119" s="16"/>
      <c r="E119" s="16">
        <v>50</v>
      </c>
      <c r="F119" s="16"/>
      <c r="G119" s="16"/>
      <c r="H119" s="16"/>
      <c r="I119" s="16"/>
    </row>
    <row r="120" spans="2:9" ht="12.75">
      <c r="B120" s="16" t="s">
        <v>84</v>
      </c>
      <c r="C120" s="16"/>
      <c r="D120" s="16"/>
      <c r="E120" s="16">
        <v>0.053</v>
      </c>
      <c r="F120" s="16" t="s">
        <v>39</v>
      </c>
      <c r="G120" s="16"/>
      <c r="H120" s="16"/>
      <c r="I120" s="16"/>
    </row>
    <row r="121" spans="1:9" ht="12.75">
      <c r="B121" s="16" t="s">
        <v>85</v>
      </c>
      <c r="C121" s="16"/>
      <c r="D121" s="16"/>
      <c r="E121" s="16">
        <v>25</v>
      </c>
      <c r="F121" s="16"/>
      <c r="G121" s="16"/>
      <c r="H121" s="16"/>
      <c r="I121" s="16"/>
    </row>
    <row r="122" spans="2:9" ht="12.75">
      <c r="B122" s="16" t="s">
        <v>86</v>
      </c>
      <c r="C122" s="16"/>
      <c r="D122" s="16"/>
      <c r="E122" s="16">
        <v>1500</v>
      </c>
      <c r="F122" s="16" t="s">
        <v>87</v>
      </c>
      <c r="G122" s="16"/>
      <c r="H122" s="16"/>
      <c r="I122" s="16"/>
    </row>
    <row r="123" spans="2:9" ht="12.75">
      <c r="B123" s="16" t="s">
        <v>11</v>
      </c>
      <c r="C123" s="16"/>
      <c r="D123" s="16"/>
      <c r="E123" s="16">
        <v>100</v>
      </c>
      <c r="F123" s="16"/>
      <c r="G123" s="16"/>
      <c r="H123" s="16"/>
      <c r="I123" s="16"/>
    </row>
    <row r="124" spans="2:9" ht="12.75">
      <c r="B124" s="16" t="s">
        <v>88</v>
      </c>
      <c r="C124" s="16"/>
      <c r="D124" s="16"/>
      <c r="E124" s="16">
        <f>E122/E123</f>
        <v>15</v>
      </c>
      <c r="F124" s="16" t="s">
        <v>39</v>
      </c>
      <c r="G124" s="16"/>
      <c r="H124" s="16"/>
      <c r="I124" s="16"/>
    </row>
    <row r="125" spans="2:9" ht="12.75">
      <c r="B125" s="16" t="s">
        <v>44</v>
      </c>
      <c r="C125" s="16" t="s">
        <v>90</v>
      </c>
      <c r="D125" s="16"/>
      <c r="E125" s="16">
        <v>1</v>
      </c>
      <c r="F125" s="16" t="s">
        <v>39</v>
      </c>
      <c r="G125" s="16"/>
      <c r="H125" s="16"/>
      <c r="I125" s="16"/>
    </row>
    <row r="126" spans="2:9" ht="12.75">
      <c r="B126" s="16" t="s">
        <v>89</v>
      </c>
      <c r="C126" s="16" t="s">
        <v>91</v>
      </c>
      <c r="D126" s="16"/>
      <c r="E126" s="16">
        <v>15</v>
      </c>
      <c r="F126" s="16" t="s">
        <v>39</v>
      </c>
      <c r="G126" s="16"/>
      <c r="H126" s="16"/>
      <c r="I126" s="16"/>
    </row>
    <row r="127" spans="2:9" ht="12.75">
      <c r="B127" s="16" t="s">
        <v>113</v>
      </c>
      <c r="C127" s="16"/>
      <c r="D127" s="16"/>
      <c r="E127" s="16"/>
      <c r="F127" s="16"/>
      <c r="G127" s="16"/>
      <c r="H127" s="16"/>
      <c r="I127" s="16"/>
    </row>
    <row r="128" spans="2:9" ht="12.75">
      <c r="B128" s="16"/>
      <c r="C128" s="16"/>
      <c r="D128" s="16"/>
      <c r="E128" s="16">
        <f>E125*E125/E126</f>
        <v>0.06666666666666667</v>
      </c>
      <c r="F128" s="16" t="s">
        <v>39</v>
      </c>
      <c r="G128" s="16"/>
      <c r="H128" s="16"/>
      <c r="I128" s="16"/>
    </row>
    <row r="129" spans="2:9" ht="12.75">
      <c r="B129" s="16" t="s">
        <v>80</v>
      </c>
      <c r="C129" s="16"/>
      <c r="D129" s="16" t="s">
        <v>92</v>
      </c>
      <c r="E129" s="16"/>
      <c r="F129" s="16"/>
      <c r="G129" s="16"/>
      <c r="H129" s="16"/>
      <c r="I129" s="16"/>
    </row>
    <row r="130" spans="2:9" ht="12.75">
      <c r="B130" s="16"/>
      <c r="C130" s="16"/>
      <c r="D130" s="16"/>
      <c r="E130" s="16">
        <f>E116*E123/E117</f>
        <v>0.64</v>
      </c>
      <c r="F130" s="16" t="s">
        <v>39</v>
      </c>
      <c r="G130" s="16"/>
      <c r="H130" s="16"/>
      <c r="I130" s="16"/>
    </row>
    <row r="131" spans="2:9" ht="12.75">
      <c r="B131" s="16" t="s">
        <v>81</v>
      </c>
      <c r="C131" s="16"/>
      <c r="D131" s="16" t="s">
        <v>92</v>
      </c>
      <c r="E131" s="16"/>
      <c r="F131" s="16"/>
      <c r="G131" s="16"/>
      <c r="H131" s="16"/>
      <c r="I131" s="16"/>
    </row>
    <row r="132" spans="2:9" ht="12.75">
      <c r="B132" s="16"/>
      <c r="C132" s="16"/>
      <c r="D132" s="16"/>
      <c r="E132" s="16">
        <f>E123*E118/E119</f>
        <v>0.25</v>
      </c>
      <c r="F132" s="16" t="s">
        <v>39</v>
      </c>
      <c r="G132" s="16"/>
      <c r="H132" s="16"/>
      <c r="I132" s="16"/>
    </row>
    <row r="133" spans="2:9" ht="12.75">
      <c r="B133" s="16" t="s">
        <v>84</v>
      </c>
      <c r="C133" s="16"/>
      <c r="D133" s="16" t="s">
        <v>92</v>
      </c>
      <c r="E133" s="16"/>
      <c r="F133" s="16"/>
      <c r="G133" s="16"/>
      <c r="H133" s="16"/>
      <c r="I133" s="16"/>
    </row>
    <row r="134" spans="2:9" ht="12.75">
      <c r="B134" s="16"/>
      <c r="C134" s="16"/>
      <c r="D134" s="16"/>
      <c r="E134" s="16">
        <f>E123*E120/E121</f>
        <v>0.212</v>
      </c>
      <c r="F134" s="16" t="s">
        <v>39</v>
      </c>
      <c r="G134" s="16"/>
      <c r="H134" s="16"/>
      <c r="I134" s="16"/>
    </row>
    <row r="135" spans="1:2" ht="12.75">
      <c r="A135" s="2" t="s">
        <v>9</v>
      </c>
      <c r="B135" s="2" t="s">
        <v>93</v>
      </c>
    </row>
    <row r="138" ht="12.75">
      <c r="F138" t="s">
        <v>95</v>
      </c>
    </row>
    <row r="139" ht="12.75">
      <c r="F139" t="s">
        <v>96</v>
      </c>
    </row>
    <row r="140" spans="3:9" ht="12.75">
      <c r="C140" s="8" t="s">
        <v>94</v>
      </c>
      <c r="D140" t="s">
        <v>94</v>
      </c>
      <c r="G140" t="s">
        <v>94</v>
      </c>
      <c r="I140" t="s">
        <v>94</v>
      </c>
    </row>
    <row r="142" spans="4:6" ht="12.75">
      <c r="D142" s="9" t="s">
        <v>97</v>
      </c>
      <c r="F142" t="s">
        <v>97</v>
      </c>
    </row>
    <row r="145" ht="12.75">
      <c r="E145" s="8" t="s">
        <v>98</v>
      </c>
    </row>
    <row r="146" ht="12.75">
      <c r="D146" s="8" t="s">
        <v>99</v>
      </c>
    </row>
    <row r="147" ht="12.75">
      <c r="C147" s="24" t="s">
        <v>100</v>
      </c>
    </row>
    <row r="148" ht="12.75">
      <c r="C148" t="s">
        <v>101</v>
      </c>
    </row>
    <row r="151" ht="12.75">
      <c r="G151" t="s">
        <v>95</v>
      </c>
    </row>
    <row r="153" ht="12.75">
      <c r="F153" s="8" t="s">
        <v>102</v>
      </c>
    </row>
    <row r="154" ht="12.75">
      <c r="G154">
        <v>0.0667</v>
      </c>
    </row>
    <row r="156" ht="12.75">
      <c r="F156" s="8" t="s">
        <v>103</v>
      </c>
    </row>
    <row r="157" ht="12.75">
      <c r="G157">
        <v>0.0878</v>
      </c>
    </row>
    <row r="158" spans="4:9" ht="12.75">
      <c r="D158">
        <v>0.32</v>
      </c>
      <c r="I158">
        <v>0.32</v>
      </c>
    </row>
    <row r="160" ht="12.75">
      <c r="F160" s="8" t="s">
        <v>106</v>
      </c>
    </row>
    <row r="161" spans="5:6" ht="12.75">
      <c r="E161">
        <v>0.0743</v>
      </c>
      <c r="F161" s="9">
        <v>0.0743</v>
      </c>
    </row>
    <row r="163" spans="6:7" ht="12.75">
      <c r="F163" s="10" t="s">
        <v>104</v>
      </c>
      <c r="G163" t="s">
        <v>105</v>
      </c>
    </row>
    <row r="165" ht="12.75">
      <c r="E165" t="s">
        <v>99</v>
      </c>
    </row>
    <row r="167" ht="12.75">
      <c r="C167" t="s">
        <v>107</v>
      </c>
    </row>
    <row r="171" ht="12.75">
      <c r="F171" t="s">
        <v>102</v>
      </c>
    </row>
    <row r="173" ht="12.75">
      <c r="I173" t="s">
        <v>102</v>
      </c>
    </row>
    <row r="174" spans="5:7" ht="12.75">
      <c r="E174">
        <v>0.32</v>
      </c>
      <c r="G174">
        <v>0.1105</v>
      </c>
    </row>
    <row r="175" spans="6:8" ht="12.75">
      <c r="F175" s="8" t="s">
        <v>106</v>
      </c>
      <c r="H175" t="s">
        <v>108</v>
      </c>
    </row>
    <row r="176" ht="12.75">
      <c r="I176" t="s">
        <v>104</v>
      </c>
    </row>
    <row r="177" ht="12.75">
      <c r="F177" s="10">
        <v>0.0743</v>
      </c>
    </row>
    <row r="178" ht="12.75">
      <c r="F178" t="s">
        <v>104</v>
      </c>
    </row>
    <row r="179" ht="12.75">
      <c r="I179" t="s">
        <v>99</v>
      </c>
    </row>
    <row r="180" ht="12.75">
      <c r="F180" t="s">
        <v>99</v>
      </c>
    </row>
    <row r="182" spans="3:6" ht="12.75">
      <c r="C182" t="s">
        <v>110</v>
      </c>
      <c r="F182" s="4" t="s">
        <v>109</v>
      </c>
    </row>
    <row r="183" spans="6:8" ht="12.75">
      <c r="F183">
        <f>100/0.117</f>
        <v>854.7008547008546</v>
      </c>
      <c r="G183" t="s">
        <v>17</v>
      </c>
      <c r="H183" s="26" t="s">
        <v>20</v>
      </c>
    </row>
    <row r="184" ht="12.75">
      <c r="C184" s="23" t="s">
        <v>111</v>
      </c>
    </row>
    <row r="186" ht="12.75">
      <c r="F186" s="5" t="s">
        <v>21</v>
      </c>
    </row>
    <row r="187" spans="1:2" ht="12.75">
      <c r="A187" s="2" t="s">
        <v>114</v>
      </c>
      <c r="B187" s="25" t="s">
        <v>115</v>
      </c>
    </row>
    <row r="188" spans="1:2" ht="12.75">
      <c r="A188" s="2"/>
      <c r="B188" s="2" t="s">
        <v>116</v>
      </c>
    </row>
    <row r="189" spans="2:9" ht="12.75">
      <c r="B189" s="16" t="s">
        <v>119</v>
      </c>
      <c r="C189" s="16"/>
      <c r="D189" s="16"/>
      <c r="E189" s="16"/>
      <c r="F189" s="16"/>
      <c r="G189" s="16"/>
      <c r="H189" s="16"/>
      <c r="I189" s="16"/>
    </row>
    <row r="190" spans="2:9" ht="12.75">
      <c r="B190" s="16" t="s">
        <v>120</v>
      </c>
      <c r="C190" s="16"/>
      <c r="D190" s="16"/>
      <c r="E190" s="16"/>
      <c r="F190" s="16"/>
      <c r="G190" s="16"/>
      <c r="H190" s="16"/>
      <c r="I190" s="16"/>
    </row>
    <row r="191" spans="2:9" ht="12.75">
      <c r="B191" s="22" t="s">
        <v>123</v>
      </c>
      <c r="C191" s="16"/>
      <c r="D191" s="16"/>
      <c r="E191" s="16"/>
      <c r="F191" s="16"/>
      <c r="G191" s="16"/>
      <c r="H191" s="16"/>
      <c r="I191" s="16"/>
    </row>
    <row r="192" spans="2:9" ht="12.75">
      <c r="B192" s="22" t="s">
        <v>121</v>
      </c>
      <c r="C192" s="16"/>
      <c r="D192" s="16"/>
      <c r="E192" s="16"/>
      <c r="F192" s="16"/>
      <c r="G192" s="16"/>
      <c r="H192" s="16"/>
      <c r="I192" s="16"/>
    </row>
    <row r="193" spans="2:9" ht="12.75">
      <c r="B193" s="16" t="s">
        <v>122</v>
      </c>
      <c r="C193" s="16"/>
      <c r="D193" s="16"/>
      <c r="E193" s="16"/>
      <c r="F193" s="16"/>
      <c r="G193" s="16"/>
      <c r="H193" s="16"/>
      <c r="I193" s="16"/>
    </row>
    <row r="194" spans="2:9" ht="12.75">
      <c r="B194" s="16"/>
      <c r="C194" s="16"/>
      <c r="D194" s="16"/>
      <c r="E194" s="16"/>
      <c r="F194" s="16"/>
      <c r="G194" s="16"/>
      <c r="H194" s="16"/>
      <c r="I194" s="16"/>
    </row>
    <row r="195" spans="1:5" ht="12.75">
      <c r="A195" s="2" t="s">
        <v>9</v>
      </c>
      <c r="B195" t="s">
        <v>11</v>
      </c>
      <c r="E195">
        <v>37.5</v>
      </c>
    </row>
    <row r="196" spans="2:5" ht="12.75">
      <c r="B196" t="s">
        <v>10</v>
      </c>
      <c r="E196">
        <v>33</v>
      </c>
    </row>
    <row r="197" spans="2:6" ht="12.75">
      <c r="B197" t="s">
        <v>28</v>
      </c>
      <c r="E197">
        <f>E196*E196/E195</f>
        <v>29.04</v>
      </c>
      <c r="F197" t="s">
        <v>29</v>
      </c>
    </row>
    <row r="198" spans="2:6" ht="12.75">
      <c r="B198" t="s">
        <v>124</v>
      </c>
      <c r="E198">
        <v>0.18</v>
      </c>
      <c r="F198" t="s">
        <v>39</v>
      </c>
    </row>
    <row r="199" spans="2:6" ht="12.75">
      <c r="B199" t="s">
        <v>125</v>
      </c>
      <c r="E199">
        <v>0.12</v>
      </c>
      <c r="F199" t="s">
        <v>39</v>
      </c>
    </row>
    <row r="200" spans="2:6" ht="12.75">
      <c r="B200" t="s">
        <v>126</v>
      </c>
      <c r="E200">
        <v>6</v>
      </c>
      <c r="F200" t="s">
        <v>29</v>
      </c>
    </row>
    <row r="201" spans="2:6" ht="12.75">
      <c r="B201" t="s">
        <v>127</v>
      </c>
      <c r="E201">
        <v>6</v>
      </c>
      <c r="F201" t="s">
        <v>29</v>
      </c>
    </row>
    <row r="202" spans="2:6" ht="12.75">
      <c r="B202" t="s">
        <v>126</v>
      </c>
      <c r="E202">
        <f>E200/E197</f>
        <v>0.2066115702479339</v>
      </c>
      <c r="F202" t="s">
        <v>39</v>
      </c>
    </row>
    <row r="203" spans="2:6" ht="12.75">
      <c r="B203" t="s">
        <v>127</v>
      </c>
      <c r="E203">
        <f>E201/E197</f>
        <v>0.2066115702479339</v>
      </c>
      <c r="F203" t="s">
        <v>39</v>
      </c>
    </row>
    <row r="204" spans="2:3" ht="12.75">
      <c r="B204" t="s">
        <v>128</v>
      </c>
      <c r="C204" t="s">
        <v>155</v>
      </c>
    </row>
    <row r="205" spans="5:6" ht="12.75">
      <c r="E205">
        <f>E198+E202</f>
        <v>0.3866115702479339</v>
      </c>
      <c r="F205" t="s">
        <v>39</v>
      </c>
    </row>
    <row r="206" spans="2:3" ht="12.75">
      <c r="B206" t="s">
        <v>139</v>
      </c>
      <c r="C206" t="s">
        <v>156</v>
      </c>
    </row>
    <row r="207" spans="5:6" ht="12.75">
      <c r="E207">
        <f>E199+E203</f>
        <v>0.32661157024793386</v>
      </c>
      <c r="F207" t="s">
        <v>39</v>
      </c>
    </row>
    <row r="208" ht="12.75">
      <c r="B208" t="s">
        <v>129</v>
      </c>
    </row>
    <row r="210" spans="5:8" ht="12.75">
      <c r="E210" s="9" t="s">
        <v>132</v>
      </c>
      <c r="H210" s="9" t="s">
        <v>133</v>
      </c>
    </row>
    <row r="211" spans="3:8" ht="12.75">
      <c r="C211" s="9" t="s">
        <v>130</v>
      </c>
      <c r="E211" t="s">
        <v>135</v>
      </c>
      <c r="G211" t="s">
        <v>131</v>
      </c>
      <c r="H211" t="s">
        <v>134</v>
      </c>
    </row>
    <row r="212" spans="1:2" ht="12.75">
      <c r="B212" t="s">
        <v>44</v>
      </c>
    </row>
    <row r="213" spans="5:8" ht="12.75">
      <c r="E213" t="s">
        <v>136</v>
      </c>
      <c r="H213" t="s">
        <v>137</v>
      </c>
    </row>
    <row r="218" spans="2:6" ht="12.75">
      <c r="B218" t="s">
        <v>138</v>
      </c>
      <c r="E218">
        <v>1</v>
      </c>
      <c r="F218" t="s">
        <v>39</v>
      </c>
    </row>
    <row r="219" spans="2:6" ht="12.75">
      <c r="B219" t="s">
        <v>135</v>
      </c>
      <c r="C219" s="4" t="s">
        <v>140</v>
      </c>
      <c r="D219" s="12" t="s">
        <v>141</v>
      </c>
      <c r="E219" s="11">
        <f>E218/(E205+E207)</f>
        <v>1.4020857473928157</v>
      </c>
      <c r="F219" t="s">
        <v>39</v>
      </c>
    </row>
    <row r="220" spans="2:6" ht="12.75">
      <c r="B220" t="s">
        <v>134</v>
      </c>
      <c r="C220" s="4" t="s">
        <v>142</v>
      </c>
      <c r="D220" s="9" t="s">
        <v>143</v>
      </c>
      <c r="E220" s="11">
        <v>1.402086</v>
      </c>
      <c r="F220" t="s">
        <v>39</v>
      </c>
    </row>
    <row r="221" spans="2:3" ht="12.75">
      <c r="B221" t="s">
        <v>144</v>
      </c>
      <c r="C221" s="4" t="s">
        <v>145</v>
      </c>
    </row>
    <row r="223" spans="2:6" ht="12.75">
      <c r="B223" t="s">
        <v>144</v>
      </c>
      <c r="E223">
        <f>-1.732*E219</f>
        <v>-2.4284125144843567</v>
      </c>
      <c r="F223" t="s">
        <v>39</v>
      </c>
    </row>
    <row r="224" spans="2:6" ht="12.75">
      <c r="B224" t="s">
        <v>146</v>
      </c>
      <c r="E224">
        <v>2.428</v>
      </c>
      <c r="F224" t="s">
        <v>39</v>
      </c>
    </row>
    <row r="225" spans="5:7" ht="12.75">
      <c r="E225">
        <f>E224*E195/(1.73*E196)</f>
        <v>1.5948502364687336</v>
      </c>
      <c r="F225" t="s">
        <v>27</v>
      </c>
      <c r="G225" s="26" t="s">
        <v>20</v>
      </c>
    </row>
    <row r="226" spans="2:6" ht="12.75">
      <c r="B226" t="s">
        <v>147</v>
      </c>
      <c r="E226">
        <v>180</v>
      </c>
      <c r="F226" t="s">
        <v>63</v>
      </c>
    </row>
    <row r="228" ht="12.75">
      <c r="B228" t="s">
        <v>148</v>
      </c>
    </row>
    <row r="229" spans="2:6" ht="12.75">
      <c r="B229" t="s">
        <v>136</v>
      </c>
      <c r="C229" s="4" t="s">
        <v>149</v>
      </c>
      <c r="E229">
        <f>1-E219*E205</f>
        <v>0.45793742757821554</v>
      </c>
      <c r="F229" t="s">
        <v>39</v>
      </c>
    </row>
    <row r="230" spans="4:6" ht="12.75">
      <c r="D230" t="s">
        <v>150</v>
      </c>
      <c r="E230">
        <v>0</v>
      </c>
      <c r="F230" t="s">
        <v>63</v>
      </c>
    </row>
    <row r="231" spans="2:6" ht="12.75">
      <c r="B231" t="s">
        <v>137</v>
      </c>
      <c r="C231" s="4" t="s">
        <v>151</v>
      </c>
      <c r="E231">
        <v>0.457937</v>
      </c>
      <c r="F231" t="s">
        <v>39</v>
      </c>
    </row>
    <row r="232" spans="4:6" ht="12.75">
      <c r="D232" t="s">
        <v>150</v>
      </c>
      <c r="E232">
        <v>0</v>
      </c>
      <c r="F232" t="s">
        <v>63</v>
      </c>
    </row>
    <row r="233" spans="2:6" ht="12.75">
      <c r="B233" t="s">
        <v>152</v>
      </c>
      <c r="C233" s="4" t="s">
        <v>153</v>
      </c>
      <c r="E233">
        <f>E229+E231</f>
        <v>0.9158744275782156</v>
      </c>
      <c r="F233" t="s">
        <v>39</v>
      </c>
    </row>
    <row r="234" spans="5:7" ht="12.75">
      <c r="E234">
        <f>E233*E196/1.73205</f>
        <v>17.449759597056154</v>
      </c>
      <c r="F234" t="s">
        <v>49</v>
      </c>
      <c r="G234" s="26" t="s">
        <v>20</v>
      </c>
    </row>
    <row r="235" spans="4:6" ht="12.75">
      <c r="D235" t="s">
        <v>150</v>
      </c>
      <c r="E235">
        <v>0</v>
      </c>
      <c r="F235" t="s">
        <v>63</v>
      </c>
    </row>
    <row r="236" spans="2:6" ht="12.75">
      <c r="B236" t="s">
        <v>154</v>
      </c>
      <c r="E236">
        <f>E225*E196</f>
        <v>52.630057803468205</v>
      </c>
      <c r="F236" t="s">
        <v>17</v>
      </c>
    </row>
    <row r="238" ht="12.75">
      <c r="E238" s="5" t="s">
        <v>21</v>
      </c>
    </row>
    <row r="240" spans="1:2" ht="12.75">
      <c r="A240" s="3" t="s">
        <v>158</v>
      </c>
      <c r="B240" s="2" t="s">
        <v>223</v>
      </c>
    </row>
    <row r="241" spans="1:2" ht="12.75">
      <c r="A241" s="2"/>
      <c r="B241" s="25" t="s">
        <v>157</v>
      </c>
    </row>
    <row r="242" spans="2:9" ht="12.75">
      <c r="B242" s="22" t="s">
        <v>384</v>
      </c>
      <c r="C242" s="16"/>
      <c r="D242" s="16"/>
      <c r="E242" s="16"/>
      <c r="F242" s="16"/>
      <c r="G242" s="16"/>
      <c r="H242" s="16"/>
      <c r="I242" s="16"/>
    </row>
    <row r="243" spans="2:9" ht="12.75">
      <c r="B243" s="22" t="s">
        <v>159</v>
      </c>
      <c r="C243" s="16"/>
      <c r="D243" s="16"/>
      <c r="E243" s="16"/>
      <c r="F243" s="16"/>
      <c r="G243" s="16"/>
      <c r="H243" s="16"/>
      <c r="I243" s="16"/>
    </row>
    <row r="244" spans="2:9" ht="12.75">
      <c r="B244" s="16" t="s">
        <v>160</v>
      </c>
      <c r="C244" s="16"/>
      <c r="D244" s="16"/>
      <c r="E244" s="16"/>
      <c r="F244" s="16"/>
      <c r="G244" s="16"/>
      <c r="H244" s="16"/>
      <c r="I244" s="16"/>
    </row>
    <row r="245" spans="2:9" ht="12.75">
      <c r="B245" s="16" t="s">
        <v>161</v>
      </c>
      <c r="C245" s="16"/>
      <c r="D245" s="16"/>
      <c r="E245" s="16"/>
      <c r="F245" s="16"/>
      <c r="G245" s="16"/>
      <c r="H245" s="16"/>
      <c r="I245" s="16"/>
    </row>
    <row r="246" spans="2:9" ht="12.75">
      <c r="B246" s="22" t="s">
        <v>162</v>
      </c>
      <c r="C246" s="16"/>
      <c r="D246" s="16"/>
      <c r="E246" s="16"/>
      <c r="F246" s="16"/>
      <c r="G246" s="16"/>
      <c r="H246" s="16"/>
      <c r="I246" s="16"/>
    </row>
    <row r="247" spans="2:9" ht="12.75">
      <c r="B247" s="16" t="s">
        <v>218</v>
      </c>
      <c r="C247" s="16"/>
      <c r="D247" s="16"/>
      <c r="E247" s="16"/>
      <c r="F247" s="16"/>
      <c r="G247" s="16"/>
      <c r="H247" s="16"/>
      <c r="I247" s="16"/>
    </row>
    <row r="248" spans="2:9" ht="12.75">
      <c r="B248" s="16"/>
      <c r="C248" s="16"/>
      <c r="D248" s="16"/>
      <c r="E248" s="16"/>
      <c r="F248" s="16"/>
      <c r="G248" s="16"/>
      <c r="H248" s="16"/>
      <c r="I248" s="16"/>
    </row>
    <row r="249" spans="1:5" ht="12.75">
      <c r="A249" s="2" t="s">
        <v>9</v>
      </c>
      <c r="B249" t="s">
        <v>163</v>
      </c>
      <c r="C249" t="s">
        <v>165</v>
      </c>
      <c r="E249">
        <v>100</v>
      </c>
    </row>
    <row r="250" spans="2:5" ht="12.75">
      <c r="B250" t="s">
        <v>164</v>
      </c>
      <c r="C250" t="s">
        <v>165</v>
      </c>
      <c r="E250">
        <v>22</v>
      </c>
    </row>
    <row r="251" spans="2:6" ht="12.75">
      <c r="B251" t="s">
        <v>144</v>
      </c>
      <c r="C251" t="s">
        <v>165</v>
      </c>
      <c r="E251">
        <f>(E249*1000)/(1.73205*E250)</f>
        <v>2624.3206289971686</v>
      </c>
      <c r="F251" t="s">
        <v>166</v>
      </c>
    </row>
    <row r="252" spans="2:6" ht="12.75">
      <c r="B252" t="s">
        <v>167</v>
      </c>
      <c r="C252" t="s">
        <v>168</v>
      </c>
      <c r="E252">
        <v>40</v>
      </c>
      <c r="F252" t="s">
        <v>173</v>
      </c>
    </row>
    <row r="253" spans="2:6" ht="12.75">
      <c r="B253" t="s">
        <v>169</v>
      </c>
      <c r="C253" t="s">
        <v>170</v>
      </c>
      <c r="E253">
        <v>21.9</v>
      </c>
      <c r="F253" t="s">
        <v>49</v>
      </c>
    </row>
    <row r="254" spans="5:6" ht="12.75">
      <c r="E254">
        <f>E253/E250</f>
        <v>0.9954545454545454</v>
      </c>
      <c r="F254" t="s">
        <v>39</v>
      </c>
    </row>
    <row r="255" spans="2:6" ht="12.75">
      <c r="B255" t="s">
        <v>171</v>
      </c>
      <c r="C255" t="s">
        <v>172</v>
      </c>
      <c r="E255">
        <v>0.8</v>
      </c>
      <c r="F255" t="s">
        <v>174</v>
      </c>
    </row>
    <row r="256" spans="2:6" ht="12.75">
      <c r="B256" t="s">
        <v>175</v>
      </c>
      <c r="C256" t="s">
        <v>176</v>
      </c>
      <c r="E256">
        <f>(252:252*1000)/(1.73205*253:253*255:255)</f>
        <v>1318.1519141081667</v>
      </c>
      <c r="F256" t="s">
        <v>166</v>
      </c>
    </row>
    <row r="257" spans="5:6" ht="12.75">
      <c r="E257">
        <f>E256/E251</f>
        <v>0.502283105022831</v>
      </c>
      <c r="F257" t="s">
        <v>39</v>
      </c>
    </row>
    <row r="258" spans="2:5" ht="12.75">
      <c r="B258" t="s">
        <v>180</v>
      </c>
      <c r="E258">
        <v>50</v>
      </c>
    </row>
    <row r="259" spans="2:6" ht="12.75">
      <c r="B259" t="s">
        <v>177</v>
      </c>
      <c r="C259" t="s">
        <v>178</v>
      </c>
      <c r="E259">
        <v>0.2</v>
      </c>
      <c r="F259" t="s">
        <v>39</v>
      </c>
    </row>
    <row r="260" spans="2:6" ht="12.75">
      <c r="B260" t="s">
        <v>185</v>
      </c>
      <c r="C260" t="s">
        <v>179</v>
      </c>
      <c r="E260">
        <f>E259*E249/E258</f>
        <v>0.4</v>
      </c>
      <c r="F260" t="s">
        <v>39</v>
      </c>
    </row>
    <row r="261" spans="2:6" ht="12.75">
      <c r="B261" t="s">
        <v>186</v>
      </c>
      <c r="C261" t="s">
        <v>189</v>
      </c>
      <c r="E261">
        <v>0.25</v>
      </c>
      <c r="F261" t="s">
        <v>39</v>
      </c>
    </row>
    <row r="262" spans="2:6" ht="12.75">
      <c r="B262" t="s">
        <v>187</v>
      </c>
      <c r="C262" t="s">
        <v>188</v>
      </c>
      <c r="E262">
        <v>0.05</v>
      </c>
      <c r="F262" t="s">
        <v>39</v>
      </c>
    </row>
    <row r="263" ht="12.75">
      <c r="D263" s="8">
        <f>E262</f>
        <v>0.05</v>
      </c>
    </row>
    <row r="265" spans="1:6" ht="12.75">
      <c r="B265">
        <f>E261</f>
        <v>0.25</v>
      </c>
      <c r="F265" s="8">
        <f>E260</f>
        <v>0.4</v>
      </c>
    </row>
    <row r="266" spans="3:5" ht="12.75">
      <c r="C266" s="9" t="s">
        <v>190</v>
      </c>
      <c r="E266" t="s">
        <v>169</v>
      </c>
    </row>
    <row r="268" spans="2:7" ht="12.75">
      <c r="B268" t="s">
        <v>183</v>
      </c>
      <c r="C268" s="8" t="s">
        <v>181</v>
      </c>
      <c r="E268" s="8" t="s">
        <v>182</v>
      </c>
      <c r="G268" t="s">
        <v>184</v>
      </c>
    </row>
    <row r="272" ht="12.75">
      <c r="B272" t="s">
        <v>191</v>
      </c>
    </row>
    <row r="274" spans="2:6" ht="12.75">
      <c r="B274" s="6" t="s">
        <v>194</v>
      </c>
      <c r="C274" s="4" t="s">
        <v>192</v>
      </c>
      <c r="E274">
        <f>E257*E255</f>
        <v>0.4018264840182648</v>
      </c>
      <c r="F274" t="s">
        <v>39</v>
      </c>
    </row>
    <row r="275" spans="2:6" ht="12.75">
      <c r="B275" s="6" t="s">
        <v>195</v>
      </c>
      <c r="C275" s="4" t="s">
        <v>193</v>
      </c>
      <c r="E275">
        <f>E257*SIN(ACOS(E255))</f>
        <v>0.30136986301369856</v>
      </c>
      <c r="F275" t="s">
        <v>39</v>
      </c>
    </row>
    <row r="276" spans="2:3" ht="12.75">
      <c r="B276" s="2" t="s">
        <v>190</v>
      </c>
      <c r="C276" s="4" t="s">
        <v>388</v>
      </c>
    </row>
    <row r="277" spans="2:6" ht="12.75">
      <c r="B277" t="s">
        <v>196</v>
      </c>
      <c r="C277" s="4" t="s">
        <v>389</v>
      </c>
      <c r="E277">
        <f>E254-E262*E275</f>
        <v>0.9803860523038604</v>
      </c>
      <c r="F277" t="s">
        <v>39</v>
      </c>
    </row>
    <row r="278" spans="2:6" ht="12.75">
      <c r="B278" t="s">
        <v>197</v>
      </c>
      <c r="C278" s="13" t="s">
        <v>198</v>
      </c>
      <c r="E278">
        <f>E262*E274</f>
        <v>0.02009132420091324</v>
      </c>
      <c r="F278" t="s">
        <v>39</v>
      </c>
    </row>
    <row r="279" ht="12.75">
      <c r="B279" s="2" t="s">
        <v>219</v>
      </c>
    </row>
    <row r="280" spans="2:6" ht="12.75">
      <c r="B280" t="s">
        <v>199</v>
      </c>
      <c r="C280" s="13" t="s">
        <v>200</v>
      </c>
      <c r="E280">
        <f>E277-E261*E275</f>
        <v>0.9050435865504358</v>
      </c>
      <c r="F280" t="s">
        <v>39</v>
      </c>
    </row>
    <row r="281" spans="2:6" ht="12.75">
      <c r="B281" t="s">
        <v>201</v>
      </c>
      <c r="C281" s="13" t="s">
        <v>390</v>
      </c>
      <c r="E281">
        <f>E278+E261*E274</f>
        <v>0.12054794520547944</v>
      </c>
      <c r="F281" t="s">
        <v>39</v>
      </c>
    </row>
    <row r="282" ht="12.75">
      <c r="B282" s="2" t="s">
        <v>220</v>
      </c>
    </row>
    <row r="283" spans="2:6" ht="12.75">
      <c r="B283" t="s">
        <v>202</v>
      </c>
      <c r="C283" s="4" t="s">
        <v>203</v>
      </c>
      <c r="E283">
        <f>E254+E260*E275</f>
        <v>1.1160024906600248</v>
      </c>
      <c r="F283" t="s">
        <v>39</v>
      </c>
    </row>
    <row r="284" spans="2:6" ht="12.75">
      <c r="B284" t="s">
        <v>204</v>
      </c>
      <c r="C284" s="4" t="s">
        <v>205</v>
      </c>
      <c r="E284">
        <f>-E260*E274</f>
        <v>-0.16073059360730593</v>
      </c>
      <c r="F284" t="s">
        <v>39</v>
      </c>
    </row>
    <row r="285" ht="12.75">
      <c r="B285" s="23" t="s">
        <v>221</v>
      </c>
    </row>
    <row r="286" ht="12.75">
      <c r="B286" t="s">
        <v>222</v>
      </c>
    </row>
    <row r="288" spans="2:3" ht="12.75">
      <c r="B288" s="2" t="s">
        <v>206</v>
      </c>
      <c r="C288" s="13" t="s">
        <v>207</v>
      </c>
    </row>
    <row r="289" spans="2:6" ht="12.75">
      <c r="B289" t="s">
        <v>208</v>
      </c>
      <c r="E289">
        <f>E281/E261</f>
        <v>0.48219178082191777</v>
      </c>
      <c r="F289" t="s">
        <v>39</v>
      </c>
    </row>
    <row r="290" spans="5:6" ht="12.75">
      <c r="E290">
        <f>E289*E251</f>
        <v>1265.42583754384</v>
      </c>
      <c r="F290" t="s">
        <v>166</v>
      </c>
    </row>
    <row r="291" spans="2:6" ht="12.75">
      <c r="B291" t="s">
        <v>209</v>
      </c>
      <c r="E291">
        <f>-E280/E261</f>
        <v>-3.6201743462017433</v>
      </c>
      <c r="F291" t="s">
        <v>39</v>
      </c>
    </row>
    <row r="292" spans="5:6" ht="12.75">
      <c r="E292">
        <f>E291*E251</f>
        <v>-9500.498217303573</v>
      </c>
      <c r="F292" t="s">
        <v>166</v>
      </c>
    </row>
    <row r="293" spans="2:3" ht="12.75">
      <c r="B293" s="2" t="s">
        <v>210</v>
      </c>
      <c r="C293" s="13" t="s">
        <v>211</v>
      </c>
    </row>
    <row r="294" spans="2:6" ht="12.75">
      <c r="B294" t="s">
        <v>212</v>
      </c>
      <c r="E294">
        <f>E284/(E260+E262)</f>
        <v>-0.3571790969051243</v>
      </c>
      <c r="F294" t="s">
        <v>39</v>
      </c>
    </row>
    <row r="295" spans="5:6" ht="12.75">
      <c r="E295">
        <f>E294*E251</f>
        <v>-937.3524722546964</v>
      </c>
      <c r="F295" t="s">
        <v>166</v>
      </c>
    </row>
    <row r="296" spans="2:6" ht="12.75">
      <c r="B296" t="s">
        <v>213</v>
      </c>
      <c r="E296">
        <f>-E283/(E260+E262)</f>
        <v>-2.480005534800055</v>
      </c>
      <c r="F296" t="s">
        <v>39</v>
      </c>
    </row>
    <row r="297" spans="5:6" ht="12.75">
      <c r="E297">
        <f>E296*E251</f>
        <v>-6508.32968500294</v>
      </c>
      <c r="F297" t="s">
        <v>166</v>
      </c>
    </row>
    <row r="298" ht="12.75">
      <c r="B298" t="s">
        <v>214</v>
      </c>
    </row>
    <row r="299" spans="2:7" ht="12.75">
      <c r="B299" t="s">
        <v>215</v>
      </c>
      <c r="E299">
        <f>E290+E295</f>
        <v>328.0733652891437</v>
      </c>
      <c r="F299" t="s">
        <v>166</v>
      </c>
      <c r="G299" s="26" t="s">
        <v>217</v>
      </c>
    </row>
    <row r="300" spans="2:7" ht="12.75">
      <c r="B300" t="s">
        <v>216</v>
      </c>
      <c r="E300">
        <f>E292+E297</f>
        <v>-16008.827902306513</v>
      </c>
      <c r="F300" t="s">
        <v>166</v>
      </c>
      <c r="G300" s="26" t="s">
        <v>217</v>
      </c>
    </row>
    <row r="302" ht="12.75">
      <c r="E302" s="5" t="s">
        <v>21</v>
      </c>
    </row>
    <row r="304" spans="1:2" ht="12.75">
      <c r="A304" s="3" t="s">
        <v>225</v>
      </c>
      <c r="B304" s="2" t="s">
        <v>224</v>
      </c>
    </row>
    <row r="305" spans="2:3" ht="12.75">
      <c r="B305" s="22" t="s">
        <v>226</v>
      </c>
      <c r="C305" s="16"/>
    </row>
    <row r="306" spans="2:3" ht="12.75">
      <c r="B306" s="16" t="s">
        <v>300</v>
      </c>
      <c r="C306" s="16"/>
    </row>
    <row r="307" spans="2:3" ht="12.75">
      <c r="B307" s="22" t="s">
        <v>301</v>
      </c>
      <c r="C307" s="16"/>
    </row>
    <row r="308" spans="2:3" ht="12.75">
      <c r="B308" s="22" t="s">
        <v>227</v>
      </c>
      <c r="C308" s="16"/>
    </row>
    <row r="309" spans="2:3" ht="12.75">
      <c r="B309" s="22" t="s">
        <v>228</v>
      </c>
      <c r="C309" s="16"/>
    </row>
    <row r="310" spans="2:3" ht="12.75">
      <c r="B310" s="16" t="s">
        <v>302</v>
      </c>
      <c r="C310" s="16"/>
    </row>
    <row r="311" spans="2:3" ht="12.75">
      <c r="B311" s="16" t="s">
        <v>229</v>
      </c>
      <c r="C311" s="16"/>
    </row>
    <row r="312" spans="2:3" ht="12.75">
      <c r="B312" s="22" t="s">
        <v>303</v>
      </c>
      <c r="C312" s="16"/>
    </row>
    <row r="313" spans="2:3" ht="12.75">
      <c r="B313" s="16" t="s">
        <v>230</v>
      </c>
      <c r="C313" s="16"/>
    </row>
    <row r="314" spans="2:3" ht="12.75">
      <c r="B314" s="16"/>
      <c r="C314" s="16"/>
    </row>
    <row r="315" spans="1:7" ht="12.75">
      <c r="A315" s="2" t="s">
        <v>9</v>
      </c>
      <c r="G315" s="23" t="s">
        <v>304</v>
      </c>
    </row>
    <row r="318" ht="12.75">
      <c r="C318" t="s">
        <v>231</v>
      </c>
    </row>
    <row r="321" spans="2:7" ht="12.75">
      <c r="B321" t="s">
        <v>233</v>
      </c>
      <c r="G321" t="s">
        <v>232</v>
      </c>
    </row>
    <row r="325" ht="12.75">
      <c r="F325" t="s">
        <v>305</v>
      </c>
    </row>
    <row r="327" ht="12.75">
      <c r="F327" t="s">
        <v>234</v>
      </c>
    </row>
    <row r="329" ht="12.75"/>
    <row r="330" ht="12.75">
      <c r="D330" t="s">
        <v>72</v>
      </c>
    </row>
    <row r="333" spans="2:5" ht="12.75">
      <c r="B333" t="s">
        <v>235</v>
      </c>
      <c r="E333">
        <v>25</v>
      </c>
    </row>
    <row r="334" spans="2:6" ht="12.75">
      <c r="B334" t="s">
        <v>245</v>
      </c>
      <c r="C334" t="s">
        <v>236</v>
      </c>
      <c r="E334">
        <v>10</v>
      </c>
      <c r="F334" t="s">
        <v>237</v>
      </c>
    </row>
    <row r="335" spans="2:6" ht="12.75">
      <c r="B335" t="s">
        <v>242</v>
      </c>
      <c r="C335" t="s">
        <v>239</v>
      </c>
      <c r="E335">
        <v>0.2</v>
      </c>
      <c r="F335" t="s">
        <v>241</v>
      </c>
    </row>
    <row r="336" spans="2:6" ht="12.75">
      <c r="B336" t="s">
        <v>243</v>
      </c>
      <c r="C336" t="s">
        <v>240</v>
      </c>
      <c r="E336">
        <v>0.7</v>
      </c>
      <c r="F336" t="s">
        <v>241</v>
      </c>
    </row>
    <row r="337" spans="2:6" ht="12.75">
      <c r="B337" t="s">
        <v>238</v>
      </c>
      <c r="C337" s="4" t="s">
        <v>244</v>
      </c>
      <c r="E337" s="4">
        <f>E335*E334</f>
        <v>2</v>
      </c>
      <c r="F337" t="s">
        <v>29</v>
      </c>
    </row>
    <row r="338" spans="2:6" ht="12.75">
      <c r="B338" t="s">
        <v>187</v>
      </c>
      <c r="C338" s="4" t="s">
        <v>246</v>
      </c>
      <c r="E338" s="4">
        <f>E336*E334</f>
        <v>7</v>
      </c>
      <c r="F338" t="s">
        <v>29</v>
      </c>
    </row>
    <row r="339" spans="2:6" ht="12.75">
      <c r="B339" t="s">
        <v>50</v>
      </c>
      <c r="C339" t="s">
        <v>247</v>
      </c>
      <c r="E339">
        <v>33</v>
      </c>
      <c r="F339" t="s">
        <v>49</v>
      </c>
    </row>
    <row r="340" spans="2:6" ht="12.75">
      <c r="B340" t="s">
        <v>248</v>
      </c>
      <c r="C340" s="4" t="s">
        <v>391</v>
      </c>
      <c r="E340">
        <f>E337*E333/(E339*E339)</f>
        <v>0.04591368227731864</v>
      </c>
      <c r="F340" t="s">
        <v>39</v>
      </c>
    </row>
    <row r="341" spans="2:6" ht="12.75">
      <c r="B341" t="s">
        <v>249</v>
      </c>
      <c r="C341" t="s">
        <v>306</v>
      </c>
      <c r="E341">
        <f>E338*E333/(E339*E339)</f>
        <v>0.16069788797061524</v>
      </c>
      <c r="F341" t="s">
        <v>39</v>
      </c>
    </row>
    <row r="342" spans="2:6" ht="12.75">
      <c r="B342" t="s">
        <v>186</v>
      </c>
      <c r="C342" t="s">
        <v>250</v>
      </c>
      <c r="E342">
        <v>0.06</v>
      </c>
      <c r="F342" t="s">
        <v>39</v>
      </c>
    </row>
    <row r="343" spans="2:5" ht="12.75">
      <c r="B343" t="s">
        <v>251</v>
      </c>
      <c r="C343" t="s">
        <v>92</v>
      </c>
      <c r="E343" s="4" t="s">
        <v>252</v>
      </c>
    </row>
    <row r="344" spans="5:6" ht="12.75">
      <c r="E344" s="4">
        <f>0.06*25*11*11/(10*33*33)</f>
        <v>0.016666666666666666</v>
      </c>
      <c r="F344" t="s">
        <v>39</v>
      </c>
    </row>
    <row r="345" spans="2:9" ht="12.75">
      <c r="B345" t="s">
        <v>261</v>
      </c>
      <c r="C345" t="s">
        <v>264</v>
      </c>
      <c r="E345">
        <v>10</v>
      </c>
      <c r="F345" t="s">
        <v>17</v>
      </c>
      <c r="G345" t="s">
        <v>267</v>
      </c>
      <c r="H345">
        <v>0.02</v>
      </c>
      <c r="I345" t="s">
        <v>39</v>
      </c>
    </row>
    <row r="346" spans="2:9" ht="12.75">
      <c r="B346" t="s">
        <v>262</v>
      </c>
      <c r="C346" t="s">
        <v>265</v>
      </c>
      <c r="E346">
        <v>15</v>
      </c>
      <c r="F346" t="s">
        <v>17</v>
      </c>
      <c r="G346" t="s">
        <v>268</v>
      </c>
      <c r="H346">
        <v>0.03</v>
      </c>
      <c r="I346" t="s">
        <v>39</v>
      </c>
    </row>
    <row r="347" spans="2:9" ht="12.75">
      <c r="B347" t="s">
        <v>263</v>
      </c>
      <c r="C347" t="s">
        <v>266</v>
      </c>
      <c r="E347">
        <v>25</v>
      </c>
      <c r="F347" t="s">
        <v>17</v>
      </c>
      <c r="G347" t="s">
        <v>269</v>
      </c>
      <c r="H347">
        <v>0.06</v>
      </c>
      <c r="I347" t="s">
        <v>39</v>
      </c>
    </row>
    <row r="349" spans="2:6" ht="12.75">
      <c r="B349" t="s">
        <v>258</v>
      </c>
      <c r="C349" t="s">
        <v>92</v>
      </c>
      <c r="E349">
        <f>H345*E333/E345</f>
        <v>0.05</v>
      </c>
      <c r="F349" t="s">
        <v>39</v>
      </c>
    </row>
    <row r="350" spans="2:6" ht="12.75">
      <c r="B350" t="s">
        <v>259</v>
      </c>
      <c r="C350" t="s">
        <v>92</v>
      </c>
      <c r="E350">
        <f>H346*E333/E346</f>
        <v>0.05</v>
      </c>
      <c r="F350" t="s">
        <v>39</v>
      </c>
    </row>
    <row r="351" spans="2:6" ht="12.75">
      <c r="B351" t="s">
        <v>260</v>
      </c>
      <c r="C351" t="s">
        <v>92</v>
      </c>
      <c r="E351">
        <f>H347*E333/E347</f>
        <v>0.06</v>
      </c>
      <c r="F351" t="s">
        <v>39</v>
      </c>
    </row>
    <row r="352" ht="12.75">
      <c r="B352" s="2" t="s">
        <v>253</v>
      </c>
    </row>
    <row r="355" spans="4:8" ht="12.75">
      <c r="D355" s="10">
        <v>1</v>
      </c>
      <c r="E355" s="8" t="s">
        <v>254</v>
      </c>
      <c r="F355" s="9">
        <v>4</v>
      </c>
      <c r="G355" s="8" t="s">
        <v>284</v>
      </c>
      <c r="H355">
        <v>5</v>
      </c>
    </row>
    <row r="361" spans="2:8" ht="12.75">
      <c r="B361" t="s">
        <v>307</v>
      </c>
      <c r="G361">
        <f>E344/3</f>
        <v>0.005555555555555556</v>
      </c>
      <c r="H361" t="s">
        <v>308</v>
      </c>
    </row>
    <row r="362" ht="12.75">
      <c r="B362" t="s">
        <v>255</v>
      </c>
    </row>
    <row r="363" spans="2:8" ht="12.75">
      <c r="B363" t="s">
        <v>256</v>
      </c>
      <c r="G363">
        <f>(E349*E350)/(E349+E350)</f>
        <v>0.025000000000000005</v>
      </c>
      <c r="H363" t="s">
        <v>39</v>
      </c>
    </row>
    <row r="364" spans="2:8" ht="12.75">
      <c r="B364" t="s">
        <v>257</v>
      </c>
      <c r="F364" t="s">
        <v>270</v>
      </c>
      <c r="G364">
        <f>E340</f>
        <v>0.04591368227731864</v>
      </c>
      <c r="H364" t="s">
        <v>39</v>
      </c>
    </row>
    <row r="365" spans="6:8" ht="12.75">
      <c r="F365" t="s">
        <v>271</v>
      </c>
      <c r="G365">
        <f>E341</f>
        <v>0.16069788797061524</v>
      </c>
      <c r="H365" t="s">
        <v>39</v>
      </c>
    </row>
    <row r="366" spans="2:8" ht="12.75">
      <c r="B366" t="s">
        <v>309</v>
      </c>
      <c r="F366" t="s">
        <v>260</v>
      </c>
      <c r="G366">
        <f>E351</f>
        <v>0.06</v>
      </c>
      <c r="H366" t="s">
        <v>39</v>
      </c>
    </row>
    <row r="368" spans="2:6" ht="12.75">
      <c r="B368" t="s">
        <v>272</v>
      </c>
      <c r="E368">
        <f>G361+G363+G365+G366</f>
        <v>0.2512534435261708</v>
      </c>
      <c r="F368" s="4" t="s">
        <v>273</v>
      </c>
    </row>
    <row r="370" ht="12.75">
      <c r="B370" t="s">
        <v>274</v>
      </c>
    </row>
    <row r="372" ht="12.75">
      <c r="B372" t="s">
        <v>275</v>
      </c>
    </row>
    <row r="374" ht="12.75">
      <c r="B374" t="s">
        <v>276</v>
      </c>
    </row>
    <row r="376" ht="12.75">
      <c r="B376" t="s">
        <v>277</v>
      </c>
    </row>
    <row r="377" spans="2:7" ht="12.75">
      <c r="B377" t="s">
        <v>310</v>
      </c>
      <c r="E377">
        <v>10</v>
      </c>
      <c r="F377" t="s">
        <v>278</v>
      </c>
      <c r="G377">
        <v>11</v>
      </c>
    </row>
    <row r="378" spans="2:9" ht="12.75">
      <c r="B378" t="s">
        <v>311</v>
      </c>
      <c r="H378">
        <f>E377*1000/(1.73205*G377)</f>
        <v>524.8641257994336</v>
      </c>
      <c r="I378" t="s">
        <v>166</v>
      </c>
    </row>
    <row r="379" spans="2:6" ht="12.75">
      <c r="B379" t="s">
        <v>144</v>
      </c>
      <c r="C379" t="s">
        <v>279</v>
      </c>
      <c r="E379">
        <f>E333*1000/(1.73205*E339)</f>
        <v>437.38677149952804</v>
      </c>
      <c r="F379" t="s">
        <v>166</v>
      </c>
    </row>
    <row r="380" ht="12.75">
      <c r="B380" t="s">
        <v>312</v>
      </c>
    </row>
    <row r="381" spans="5:6" ht="12.75">
      <c r="E381">
        <f>H378/E379</f>
        <v>1.2</v>
      </c>
      <c r="F381" t="s">
        <v>39</v>
      </c>
    </row>
    <row r="382" ht="12.75">
      <c r="B382" t="s">
        <v>283</v>
      </c>
    </row>
    <row r="383" ht="12.75">
      <c r="B383" t="s">
        <v>280</v>
      </c>
    </row>
    <row r="385" ht="12.75">
      <c r="B385" t="s">
        <v>285</v>
      </c>
    </row>
    <row r="386" ht="12.75">
      <c r="B386" t="s">
        <v>280</v>
      </c>
    </row>
    <row r="387" spans="2:4" ht="12.75">
      <c r="B387" t="s">
        <v>281</v>
      </c>
      <c r="C387">
        <f>-3*(SQRT((1/(8.4*8.4))-0.0459*0.0459)-0.251)</f>
        <v>0.4234704407672003</v>
      </c>
      <c r="D387" t="s">
        <v>39</v>
      </c>
    </row>
    <row r="388" spans="2:7" ht="12.75">
      <c r="B388" t="s">
        <v>282</v>
      </c>
      <c r="E388">
        <f>C387*E339*E339/E333</f>
        <v>18.446372399819246</v>
      </c>
      <c r="F388" t="s">
        <v>29</v>
      </c>
      <c r="G388" s="26" t="s">
        <v>20</v>
      </c>
    </row>
    <row r="390" ht="12.75">
      <c r="E390" s="5" t="s">
        <v>21</v>
      </c>
    </row>
    <row r="393" spans="1:2" ht="12.75">
      <c r="A393" s="3" t="s">
        <v>289</v>
      </c>
      <c r="B393" s="2" t="s">
        <v>313</v>
      </c>
    </row>
    <row r="394" ht="12.75">
      <c r="B394" s="25" t="s">
        <v>288</v>
      </c>
    </row>
    <row r="395" ht="12.75">
      <c r="B395" s="2" t="s">
        <v>286</v>
      </c>
    </row>
    <row r="396" spans="2:9" ht="12.75">
      <c r="B396" s="16" t="s">
        <v>290</v>
      </c>
      <c r="C396" s="16"/>
      <c r="D396" s="16"/>
      <c r="E396" s="16"/>
      <c r="F396" s="16"/>
      <c r="G396" s="16"/>
      <c r="H396" s="16"/>
      <c r="I396" s="16"/>
    </row>
    <row r="397" spans="2:9" ht="12.75">
      <c r="B397" s="22" t="s">
        <v>314</v>
      </c>
      <c r="C397" s="16"/>
      <c r="D397" s="16"/>
      <c r="E397" s="16"/>
      <c r="F397" s="16"/>
      <c r="G397" s="16"/>
      <c r="H397" s="16"/>
      <c r="I397" s="16"/>
    </row>
    <row r="398" spans="2:9" ht="12.75">
      <c r="B398" s="22" t="s">
        <v>291</v>
      </c>
      <c r="C398" s="16"/>
      <c r="D398" s="16"/>
      <c r="E398" s="16"/>
      <c r="F398" s="16"/>
      <c r="G398" s="16"/>
      <c r="H398" s="16"/>
      <c r="I398" s="16"/>
    </row>
    <row r="399" spans="2:9" ht="12.75">
      <c r="B399" s="22" t="s">
        <v>292</v>
      </c>
      <c r="C399" s="16"/>
      <c r="D399" s="16"/>
      <c r="E399" s="16"/>
      <c r="F399" s="16"/>
      <c r="G399" s="16"/>
      <c r="H399" s="16"/>
      <c r="I399" s="16"/>
    </row>
    <row r="400" spans="2:9" ht="12.75">
      <c r="B400" s="22" t="s">
        <v>293</v>
      </c>
      <c r="C400" s="16"/>
      <c r="D400" s="16"/>
      <c r="E400" s="16"/>
      <c r="F400" s="16"/>
      <c r="G400" s="16"/>
      <c r="H400" s="16"/>
      <c r="I400" s="16"/>
    </row>
    <row r="401" spans="2:9" ht="12.75">
      <c r="B401" s="16" t="s">
        <v>294</v>
      </c>
      <c r="C401" s="16"/>
      <c r="D401" s="16"/>
      <c r="E401" s="16"/>
      <c r="F401" s="16"/>
      <c r="G401" s="16"/>
      <c r="H401" s="16"/>
      <c r="I401" s="16"/>
    </row>
    <row r="402" spans="2:9" ht="12.75">
      <c r="B402" s="16"/>
      <c r="C402" s="16"/>
      <c r="D402" s="16"/>
      <c r="E402" s="16"/>
      <c r="F402" s="16"/>
      <c r="G402" s="16"/>
      <c r="H402" s="16"/>
      <c r="I402" s="16"/>
    </row>
    <row r="403" spans="2:9" ht="12.75">
      <c r="B403" s="16"/>
      <c r="C403" s="16"/>
      <c r="D403" s="16"/>
      <c r="E403" s="16"/>
      <c r="F403" s="16"/>
      <c r="G403" s="16"/>
      <c r="H403" s="16"/>
      <c r="I403" s="16"/>
    </row>
    <row r="404" spans="2:9" ht="12.75">
      <c r="B404" s="16"/>
      <c r="C404" s="16"/>
      <c r="D404" s="16"/>
      <c r="E404" s="16" t="s">
        <v>296</v>
      </c>
      <c r="F404" s="16" t="s">
        <v>295</v>
      </c>
      <c r="G404" s="19" t="s">
        <v>270</v>
      </c>
      <c r="H404" s="19" t="s">
        <v>297</v>
      </c>
      <c r="I404" s="16"/>
    </row>
    <row r="405" spans="2:9" ht="12.75">
      <c r="B405" s="16"/>
      <c r="C405" s="16"/>
      <c r="D405" s="16"/>
      <c r="E405" s="16"/>
      <c r="F405" s="16"/>
      <c r="G405" s="16" t="s">
        <v>298</v>
      </c>
      <c r="H405" s="16"/>
      <c r="I405" s="16"/>
    </row>
    <row r="406" spans="2:9" ht="12.75">
      <c r="B406" s="16"/>
      <c r="C406" s="19" t="s">
        <v>181</v>
      </c>
      <c r="D406" s="16"/>
      <c r="E406" s="16"/>
      <c r="F406" s="16"/>
      <c r="G406" s="16"/>
      <c r="H406" s="16"/>
      <c r="I406" s="16"/>
    </row>
    <row r="407" spans="2:9" ht="12.75">
      <c r="B407" s="16"/>
      <c r="C407" s="16"/>
      <c r="D407" s="16"/>
      <c r="E407" s="16"/>
      <c r="F407" s="16"/>
      <c r="G407" s="16"/>
      <c r="H407" s="16"/>
      <c r="I407" s="16" t="s">
        <v>182</v>
      </c>
    </row>
    <row r="408" spans="2:9" ht="12.75">
      <c r="B408" s="16"/>
      <c r="C408" s="16"/>
      <c r="D408" s="16"/>
      <c r="E408" s="16"/>
      <c r="F408" s="16"/>
      <c r="G408" s="16"/>
      <c r="H408" s="16"/>
      <c r="I408" s="16"/>
    </row>
    <row r="409" spans="2:9" ht="12.75">
      <c r="B409" s="16"/>
      <c r="C409" s="16"/>
      <c r="D409" s="16"/>
      <c r="E409" s="16"/>
      <c r="F409" s="16"/>
      <c r="G409" s="16"/>
      <c r="H409" s="16"/>
      <c r="I409" s="16"/>
    </row>
    <row r="410" spans="2:9" ht="12.75">
      <c r="B410" s="22" t="s">
        <v>299</v>
      </c>
      <c r="C410" s="16"/>
      <c r="D410" s="16"/>
      <c r="E410" s="16"/>
      <c r="F410" s="16"/>
      <c r="G410" s="16"/>
      <c r="H410" s="16"/>
      <c r="I410" s="16"/>
    </row>
    <row r="411" spans="2:9" ht="12.75">
      <c r="B411" s="16" t="s">
        <v>385</v>
      </c>
      <c r="C411" s="16"/>
      <c r="D411" s="16"/>
      <c r="E411" s="16"/>
      <c r="F411" s="16"/>
      <c r="G411" s="16"/>
      <c r="H411" s="16"/>
      <c r="I411" s="16"/>
    </row>
    <row r="412" spans="2:9" ht="12.75">
      <c r="B412" s="16" t="s">
        <v>386</v>
      </c>
      <c r="C412" s="16"/>
      <c r="D412" s="16"/>
      <c r="E412" s="16"/>
      <c r="F412" s="16"/>
      <c r="G412" s="16"/>
      <c r="H412" s="16"/>
      <c r="I412" s="16"/>
    </row>
    <row r="413" spans="2:9" ht="12.75">
      <c r="B413" s="16"/>
      <c r="C413" s="16"/>
      <c r="D413" s="16"/>
      <c r="E413" s="16"/>
      <c r="F413" s="16"/>
      <c r="G413" s="16"/>
      <c r="H413" s="16"/>
      <c r="I413" s="16"/>
    </row>
    <row r="414" spans="1:6" ht="12.75">
      <c r="A414" s="2" t="s">
        <v>9</v>
      </c>
      <c r="B414" t="s">
        <v>316</v>
      </c>
      <c r="C414" t="s">
        <v>377</v>
      </c>
      <c r="E414">
        <v>20000</v>
      </c>
      <c r="F414" t="s">
        <v>17</v>
      </c>
    </row>
    <row r="415" spans="2:6" ht="12.75">
      <c r="B415" t="s">
        <v>318</v>
      </c>
      <c r="C415" t="s">
        <v>319</v>
      </c>
      <c r="E415">
        <v>400</v>
      </c>
      <c r="F415" t="s">
        <v>49</v>
      </c>
    </row>
    <row r="416" spans="2:6" ht="12.75">
      <c r="B416" t="s">
        <v>317</v>
      </c>
      <c r="C416" t="s">
        <v>315</v>
      </c>
      <c r="E416">
        <f>E414/(1.73*E415)</f>
        <v>28.90173410404624</v>
      </c>
      <c r="F416" t="s">
        <v>27</v>
      </c>
    </row>
    <row r="417" spans="1:6" ht="12.75">
      <c r="B417" t="s">
        <v>251</v>
      </c>
      <c r="C417" t="s">
        <v>320</v>
      </c>
      <c r="E417">
        <f>E415/(E416*1.73205)</f>
        <v>7.990531451170578</v>
      </c>
      <c r="F417" t="s">
        <v>321</v>
      </c>
    </row>
    <row r="418" spans="2:6" ht="12.75">
      <c r="B418" t="s">
        <v>322</v>
      </c>
      <c r="C418" t="s">
        <v>323</v>
      </c>
      <c r="E418">
        <v>10000</v>
      </c>
      <c r="F418" t="s">
        <v>17</v>
      </c>
    </row>
    <row r="419" spans="2:6" ht="12.75">
      <c r="B419" t="s">
        <v>318</v>
      </c>
      <c r="C419" t="s">
        <v>323</v>
      </c>
      <c r="E419">
        <v>400</v>
      </c>
      <c r="F419" t="s">
        <v>49</v>
      </c>
    </row>
    <row r="420" spans="2:6" ht="12.75">
      <c r="B420" t="s">
        <v>175</v>
      </c>
      <c r="C420" t="s">
        <v>323</v>
      </c>
      <c r="E420">
        <f>E418/(1.73*400)</f>
        <v>14.45086705202312</v>
      </c>
      <c r="F420" t="s">
        <v>27</v>
      </c>
    </row>
    <row r="421" spans="2:6" ht="12.75">
      <c r="B421" t="s">
        <v>177</v>
      </c>
      <c r="C421" t="s">
        <v>323</v>
      </c>
      <c r="E421">
        <f>E419/(1.73*E420)</f>
        <v>16</v>
      </c>
      <c r="F421" t="s">
        <v>321</v>
      </c>
    </row>
    <row r="422" ht="12.75">
      <c r="B422" t="s">
        <v>324</v>
      </c>
    </row>
    <row r="423" spans="2:6" ht="12.75">
      <c r="B423" t="s">
        <v>325</v>
      </c>
      <c r="C423" t="s">
        <v>326</v>
      </c>
      <c r="E423">
        <v>360</v>
      </c>
      <c r="F423" t="s">
        <v>49</v>
      </c>
    </row>
    <row r="424" spans="3:6" ht="12.75">
      <c r="C424" t="s">
        <v>327</v>
      </c>
      <c r="E424">
        <f>E423/1.73205</f>
        <v>207.84619381657572</v>
      </c>
      <c r="F424" t="s">
        <v>328</v>
      </c>
    </row>
    <row r="425" spans="2:6" ht="12.75">
      <c r="B425" t="s">
        <v>330</v>
      </c>
      <c r="C425" t="s">
        <v>329</v>
      </c>
      <c r="E425">
        <v>150</v>
      </c>
      <c r="F425" t="s">
        <v>173</v>
      </c>
    </row>
    <row r="426" spans="2:6" ht="12.75">
      <c r="B426" t="s">
        <v>331</v>
      </c>
      <c r="C426" t="s">
        <v>333</v>
      </c>
      <c r="E426">
        <v>0.8</v>
      </c>
      <c r="F426" t="s">
        <v>332</v>
      </c>
    </row>
    <row r="427" spans="2:6" ht="12.75">
      <c r="B427" t="s">
        <v>175</v>
      </c>
      <c r="C427" t="s">
        <v>334</v>
      </c>
      <c r="E427">
        <f>E425/(1.73*E423*E426)</f>
        <v>0.3010597302504817</v>
      </c>
      <c r="F427" t="s">
        <v>27</v>
      </c>
    </row>
    <row r="428" spans="2:6" ht="12.75">
      <c r="B428" t="s">
        <v>335</v>
      </c>
      <c r="E428">
        <f>E427*E426</f>
        <v>0.24084778420038538</v>
      </c>
      <c r="F428" t="s">
        <v>27</v>
      </c>
    </row>
    <row r="429" spans="2:6" ht="12.75">
      <c r="B429" t="s">
        <v>336</v>
      </c>
      <c r="E429">
        <f>E427*SIN(ACOS(E426))</f>
        <v>0.180635838150289</v>
      </c>
      <c r="F429" t="s">
        <v>27</v>
      </c>
    </row>
    <row r="430" spans="2:6" ht="12.75">
      <c r="B430" t="s">
        <v>187</v>
      </c>
      <c r="C430" t="s">
        <v>188</v>
      </c>
      <c r="E430">
        <v>40</v>
      </c>
      <c r="F430" t="s">
        <v>29</v>
      </c>
    </row>
    <row r="432" spans="2:6" ht="12.75">
      <c r="B432" s="2" t="s">
        <v>337</v>
      </c>
      <c r="E432">
        <f>E424+E429</f>
        <v>208.02682965472601</v>
      </c>
      <c r="F432" t="s">
        <v>328</v>
      </c>
    </row>
    <row r="433" spans="2:6" ht="12.75">
      <c r="B433" t="s">
        <v>338</v>
      </c>
      <c r="E433">
        <f>E424+E429*E430</f>
        <v>215.07162734258728</v>
      </c>
      <c r="F433" t="s">
        <v>328</v>
      </c>
    </row>
    <row r="434" spans="2:6" ht="12.75">
      <c r="B434" t="s">
        <v>339</v>
      </c>
      <c r="C434" t="s">
        <v>378</v>
      </c>
      <c r="E434" s="4">
        <f>428:428*430:430</f>
        <v>9.633911368015415</v>
      </c>
      <c r="F434" t="s">
        <v>328</v>
      </c>
    </row>
    <row r="435" ht="12.75">
      <c r="B435" t="s">
        <v>379</v>
      </c>
    </row>
    <row r="436" ht="12.75">
      <c r="B436" t="s">
        <v>345</v>
      </c>
    </row>
    <row r="437" spans="2:6" ht="12.75">
      <c r="B437" t="s">
        <v>124</v>
      </c>
      <c r="E437">
        <f>E417</f>
        <v>7.990531451170578</v>
      </c>
      <c r="F437" t="s">
        <v>29</v>
      </c>
    </row>
    <row r="438" spans="2:6" ht="12.75">
      <c r="B438" t="s">
        <v>125</v>
      </c>
      <c r="E438">
        <f>E417</f>
        <v>7.990531451170578</v>
      </c>
      <c r="F438" t="s">
        <v>29</v>
      </c>
    </row>
    <row r="439" spans="2:6" ht="12.75">
      <c r="B439" t="s">
        <v>340</v>
      </c>
      <c r="E439">
        <f>0.5*E438</f>
        <v>3.995265725585289</v>
      </c>
      <c r="F439" t="s">
        <v>29</v>
      </c>
    </row>
    <row r="440" spans="2:6" ht="12.75">
      <c r="B440" t="s">
        <v>126</v>
      </c>
      <c r="E440">
        <f>E430</f>
        <v>40</v>
      </c>
      <c r="F440" t="s">
        <v>29</v>
      </c>
    </row>
    <row r="441" spans="2:6" ht="12.75">
      <c r="B441" t="s">
        <v>127</v>
      </c>
      <c r="E441">
        <f>E440</f>
        <v>40</v>
      </c>
      <c r="F441" t="s">
        <v>29</v>
      </c>
    </row>
    <row r="442" spans="2:6" ht="12.75">
      <c r="B442" t="s">
        <v>341</v>
      </c>
      <c r="E442">
        <f>0.2*E441</f>
        <v>8</v>
      </c>
      <c r="F442" t="s">
        <v>29</v>
      </c>
    </row>
    <row r="443" spans="2:6" ht="12.75">
      <c r="B443" t="s">
        <v>342</v>
      </c>
      <c r="E443">
        <f>E421</f>
        <v>16</v>
      </c>
      <c r="F443" t="s">
        <v>29</v>
      </c>
    </row>
    <row r="444" spans="2:6" ht="12.75">
      <c r="B444" t="s">
        <v>343</v>
      </c>
      <c r="E444">
        <f>E443</f>
        <v>16</v>
      </c>
      <c r="F444" t="s">
        <v>29</v>
      </c>
    </row>
    <row r="445" spans="2:6" ht="12.75">
      <c r="B445" t="s">
        <v>344</v>
      </c>
      <c r="E445">
        <f>0.5*E444</f>
        <v>8</v>
      </c>
      <c r="F445" t="s">
        <v>29</v>
      </c>
    </row>
    <row r="446" ht="12.75">
      <c r="B446" t="s">
        <v>380</v>
      </c>
    </row>
    <row r="451" spans="1:3" ht="12.75">
      <c r="A451" t="s">
        <v>124</v>
      </c>
      <c r="C451" t="s">
        <v>346</v>
      </c>
    </row>
    <row r="452" ht="12.75">
      <c r="A452" t="s">
        <v>125</v>
      </c>
    </row>
    <row r="453" ht="12.75">
      <c r="A453" t="s">
        <v>340</v>
      </c>
    </row>
    <row r="454" ht="12.75">
      <c r="A454" t="s">
        <v>126</v>
      </c>
    </row>
    <row r="455" spans="1:9" ht="12.75">
      <c r="A455" t="s">
        <v>127</v>
      </c>
      <c r="B455" t="s">
        <v>124</v>
      </c>
      <c r="C455" s="9" t="s">
        <v>126</v>
      </c>
      <c r="E455" t="s">
        <v>125</v>
      </c>
      <c r="F455" t="s">
        <v>127</v>
      </c>
      <c r="H455" t="s">
        <v>340</v>
      </c>
      <c r="I455" s="8" t="s">
        <v>341</v>
      </c>
    </row>
    <row r="456" ht="12.75">
      <c r="I456" s="8"/>
    </row>
    <row r="457" ht="12.75">
      <c r="I457" s="8"/>
    </row>
    <row r="458" spans="3:9" ht="12.75">
      <c r="C458" s="8" t="s">
        <v>342</v>
      </c>
      <c r="F458" s="8" t="s">
        <v>343</v>
      </c>
      <c r="I458" s="8" t="s">
        <v>344</v>
      </c>
    </row>
    <row r="470" spans="2:4" ht="12.75">
      <c r="B470" s="8" t="s">
        <v>130</v>
      </c>
      <c r="C470" s="8" t="s">
        <v>131</v>
      </c>
      <c r="D470" s="8" t="s">
        <v>350</v>
      </c>
    </row>
    <row r="474" ht="12.75">
      <c r="G474" s="4" t="s">
        <v>349</v>
      </c>
    </row>
    <row r="475" ht="12.75">
      <c r="E475" s="4" t="s">
        <v>348</v>
      </c>
    </row>
    <row r="476" ht="12.75">
      <c r="B476" s="4" t="s">
        <v>347</v>
      </c>
    </row>
    <row r="478" spans="2:6" ht="12.75">
      <c r="B478" t="s">
        <v>130</v>
      </c>
      <c r="E478" s="4">
        <f>E437*(E440+E443)/(E437+E440+E443)</f>
        <v>6.992749569629756</v>
      </c>
      <c r="F478" t="s">
        <v>29</v>
      </c>
    </row>
    <row r="479" spans="2:6" ht="12.75">
      <c r="B479" t="s">
        <v>131</v>
      </c>
      <c r="E479" s="4">
        <f>E478</f>
        <v>6.992749569629756</v>
      </c>
      <c r="F479" t="s">
        <v>29</v>
      </c>
    </row>
    <row r="480" spans="2:6" ht="12.75">
      <c r="B480" t="s">
        <v>350</v>
      </c>
      <c r="E480" s="4">
        <f>E439*(E442+E445)/(E439+E442+E445)</f>
        <v>3.1969693469774314</v>
      </c>
      <c r="F480" t="s">
        <v>29</v>
      </c>
    </row>
    <row r="481" ht="12.75">
      <c r="B481" t="s">
        <v>351</v>
      </c>
    </row>
    <row r="482" spans="2:3" ht="12.75">
      <c r="B482" t="s">
        <v>352</v>
      </c>
      <c r="C482" s="4" t="s">
        <v>353</v>
      </c>
    </row>
    <row r="483" spans="2:6" ht="12.75">
      <c r="B483" t="s">
        <v>354</v>
      </c>
      <c r="C483" s="4" t="s">
        <v>355</v>
      </c>
      <c r="E483">
        <f>3*E434/(E478+E479+E480)</f>
        <v>1.6820478458724581</v>
      </c>
      <c r="F483" t="s">
        <v>27</v>
      </c>
    </row>
    <row r="484" spans="2:3" ht="12.75">
      <c r="B484" t="s">
        <v>356</v>
      </c>
      <c r="C484" s="4" t="s">
        <v>357</v>
      </c>
    </row>
    <row r="485" spans="5:6" ht="12.75">
      <c r="E485">
        <f>3*E433/(E478+E479+E480)</f>
        <v>37.55076766441185</v>
      </c>
      <c r="F485" t="s">
        <v>27</v>
      </c>
    </row>
    <row r="486" ht="12.75">
      <c r="B486" t="s">
        <v>381</v>
      </c>
    </row>
    <row r="487" spans="5:6" ht="12.75">
      <c r="E487">
        <f>((E440+E443)/(E437+E440+E443)*(1/3)*E483)</f>
        <v>0.49066988106271653</v>
      </c>
      <c r="F487" t="s">
        <v>27</v>
      </c>
    </row>
    <row r="488" ht="12.75">
      <c r="B488" s="23" t="s">
        <v>382</v>
      </c>
    </row>
    <row r="489" spans="5:6" ht="12.75">
      <c r="E489">
        <f>((E440+E443)/(E437+E440+E443)*(1/3)*E485)</f>
        <v>10.953927826086195</v>
      </c>
      <c r="F489" t="s">
        <v>27</v>
      </c>
    </row>
    <row r="490" ht="12.75">
      <c r="B490" t="s">
        <v>358</v>
      </c>
    </row>
    <row r="491" spans="5:6" ht="12.75">
      <c r="E491">
        <f>((E437)/(E437+E440+E443)*(1/3)*E483)</f>
        <v>0.0700127342281029</v>
      </c>
      <c r="F491" t="s">
        <v>27</v>
      </c>
    </row>
    <row r="492" ht="12.75">
      <c r="B492" t="s">
        <v>359</v>
      </c>
    </row>
    <row r="493" spans="5:6" ht="12.75">
      <c r="E493">
        <f>((E437)/(E437+E440+E443)*(1/3)*E485)</f>
        <v>1.5629947287177552</v>
      </c>
      <c r="F493" t="s">
        <v>27</v>
      </c>
    </row>
    <row r="494" ht="12.75">
      <c r="F494" t="s">
        <v>360</v>
      </c>
    </row>
    <row r="495" ht="12.75">
      <c r="B495" t="s">
        <v>361</v>
      </c>
    </row>
    <row r="496" spans="5:6" ht="12.75">
      <c r="E496">
        <f>((E442+E445)/(E439+E442+E445))*(1/3)*E483</f>
        <v>0.4486522943865762</v>
      </c>
      <c r="F496" t="s">
        <v>27</v>
      </c>
    </row>
    <row r="497" ht="12.75">
      <c r="B497" t="s">
        <v>361</v>
      </c>
    </row>
    <row r="498" spans="5:6" ht="12.75">
      <c r="E498">
        <f>((E442+E445)/(E439+E442+E445))*(1/3)*E485</f>
        <v>10.015908946916532</v>
      </c>
      <c r="F498" t="s">
        <v>27</v>
      </c>
    </row>
    <row r="499" spans="2:6" ht="12.75">
      <c r="B499" t="s">
        <v>362</v>
      </c>
      <c r="E499">
        <f>(E439/(E439+E442+E445))*(1/3)*E483</f>
        <v>0.11203032090424307</v>
      </c>
      <c r="F499" t="s">
        <v>27</v>
      </c>
    </row>
    <row r="500" spans="2:6" ht="12.75">
      <c r="B500" t="s">
        <v>363</v>
      </c>
      <c r="E500">
        <f>(E439/(E439+E442+E445))*(1/3)*E485</f>
        <v>2.501013607887417</v>
      </c>
      <c r="F500" t="s">
        <v>27</v>
      </c>
    </row>
    <row r="501" ht="12.75">
      <c r="B501" s="23" t="s">
        <v>383</v>
      </c>
    </row>
    <row r="502" ht="12.75">
      <c r="B502" t="s">
        <v>364</v>
      </c>
    </row>
    <row r="503" ht="12.75">
      <c r="B503" t="s">
        <v>365</v>
      </c>
    </row>
    <row r="504" ht="12.75">
      <c r="B504" s="4" t="s">
        <v>366</v>
      </c>
    </row>
    <row r="505" ht="12.75">
      <c r="B505" t="s">
        <v>367</v>
      </c>
    </row>
    <row r="506" ht="12.75">
      <c r="B506" t="s">
        <v>368</v>
      </c>
    </row>
    <row r="507" ht="12.75">
      <c r="B507" s="4" t="s">
        <v>369</v>
      </c>
    </row>
    <row r="508" ht="12.75">
      <c r="B508" t="s">
        <v>370</v>
      </c>
    </row>
    <row r="509" ht="12.75">
      <c r="B509" s="4" t="s">
        <v>371</v>
      </c>
    </row>
    <row r="510" ht="12.75">
      <c r="B510" s="4" t="s">
        <v>372</v>
      </c>
    </row>
    <row r="511" ht="12.75">
      <c r="B511" t="s">
        <v>373</v>
      </c>
    </row>
    <row r="512" ht="12.75">
      <c r="B512" t="s">
        <v>374</v>
      </c>
    </row>
    <row r="513" ht="12.75">
      <c r="B513" s="4" t="s">
        <v>375</v>
      </c>
    </row>
    <row r="514" ht="12.75">
      <c r="B514" s="4" t="s">
        <v>376</v>
      </c>
    </row>
    <row r="515" ht="12.75">
      <c r="E515" s="5" t="s">
        <v>21</v>
      </c>
    </row>
    <row r="517" spans="1:2" ht="12.75">
      <c r="A517" s="2" t="s">
        <v>396</v>
      </c>
      <c r="B517" s="2" t="s">
        <v>395</v>
      </c>
    </row>
    <row r="518" ht="12.75">
      <c r="B518" s="16" t="s">
        <v>397</v>
      </c>
    </row>
    <row r="519" ht="12.75">
      <c r="B519" s="16" t="s">
        <v>398</v>
      </c>
    </row>
    <row r="520" ht="12.75">
      <c r="B520" s="16" t="s">
        <v>400</v>
      </c>
    </row>
    <row r="521" ht="12.75">
      <c r="B521" s="16" t="s">
        <v>399</v>
      </c>
    </row>
    <row r="522" spans="1:2" ht="12.75">
      <c r="A522" s="2" t="s">
        <v>9</v>
      </c>
      <c r="B522" t="s">
        <v>401</v>
      </c>
    </row>
    <row r="526" ht="12.75">
      <c r="B526" s="9" t="s">
        <v>402</v>
      </c>
    </row>
    <row r="529" spans="4:6" ht="12.75">
      <c r="D529" t="s">
        <v>136</v>
      </c>
      <c r="F529" s="8" t="s">
        <v>137</v>
      </c>
    </row>
    <row r="532" spans="3:7" ht="12.75">
      <c r="C532" t="s">
        <v>413</v>
      </c>
      <c r="D532">
        <v>0.3</v>
      </c>
      <c r="E532" s="10" t="s">
        <v>414</v>
      </c>
      <c r="F532" s="9">
        <v>0.2</v>
      </c>
      <c r="G532" t="s">
        <v>39</v>
      </c>
    </row>
    <row r="535" spans="3:6" ht="12.75">
      <c r="C535" t="s">
        <v>135</v>
      </c>
      <c r="F535" s="8" t="s">
        <v>134</v>
      </c>
    </row>
    <row r="537" ht="12.75">
      <c r="B537" t="s">
        <v>418</v>
      </c>
    </row>
    <row r="538" spans="2:3" ht="12.75">
      <c r="B538" t="s">
        <v>403</v>
      </c>
      <c r="C538" s="9" t="s">
        <v>404</v>
      </c>
    </row>
    <row r="539" ht="12.75">
      <c r="B539" t="s">
        <v>405</v>
      </c>
    </row>
    <row r="540" ht="12.75">
      <c r="B540" t="s">
        <v>406</v>
      </c>
    </row>
    <row r="542" spans="2:4" ht="12.75">
      <c r="B542" t="s">
        <v>407</v>
      </c>
      <c r="C542">
        <v>1</v>
      </c>
      <c r="D542" s="9" t="s">
        <v>408</v>
      </c>
    </row>
    <row r="543" ht="12.75">
      <c r="D543" t="s">
        <v>411</v>
      </c>
    </row>
    <row r="544" spans="2:4" ht="12.75">
      <c r="B544" t="s">
        <v>409</v>
      </c>
      <c r="D544" t="s">
        <v>415</v>
      </c>
    </row>
    <row r="545" spans="2:4" ht="12.75">
      <c r="B545" t="s">
        <v>410</v>
      </c>
      <c r="D545" s="10" t="s">
        <v>416</v>
      </c>
    </row>
    <row r="547" spans="2:4" ht="12.75">
      <c r="B547" t="s">
        <v>417</v>
      </c>
      <c r="D547" t="str">
        <f>IMDIV(1,IMSUM(D544,D545))</f>
        <v>-2i</v>
      </c>
    </row>
    <row r="548" ht="12.75">
      <c r="B548" t="s">
        <v>419</v>
      </c>
    </row>
    <row r="549" spans="2:4" ht="12.75">
      <c r="B549" t="s">
        <v>420</v>
      </c>
      <c r="D549" t="str">
        <f>COMPLEX(-0.5,0.866)</f>
        <v>-0.5+0.866i</v>
      </c>
    </row>
    <row r="550" spans="2:4" ht="12.75">
      <c r="B550" t="s">
        <v>421</v>
      </c>
      <c r="D550" t="str">
        <f>COMPLEX(-0.5,-0.866)</f>
        <v>-0.5-0.866i</v>
      </c>
    </row>
    <row r="551" spans="2:5" ht="12.75">
      <c r="B551" t="s">
        <v>422</v>
      </c>
      <c r="D551" t="str">
        <f>IMSUM(IMPRODUCT(D550,D547),IMPRODUCT(D549,IMCONJUGATE(D547)))</f>
        <v>-3.464</v>
      </c>
      <c r="E551" t="s">
        <v>39</v>
      </c>
    </row>
    <row r="553" spans="2:4" ht="12.75">
      <c r="B553" t="s">
        <v>424</v>
      </c>
      <c r="D553">
        <v>15</v>
      </c>
    </row>
    <row r="554" spans="2:4" ht="12.75">
      <c r="B554" t="s">
        <v>425</v>
      </c>
      <c r="D554">
        <v>11</v>
      </c>
    </row>
    <row r="555" spans="2:5" ht="12.75">
      <c r="B555" t="s">
        <v>423</v>
      </c>
      <c r="D555">
        <f>D553*1000/(1.73205*11)</f>
        <v>787.2961886991505</v>
      </c>
      <c r="E555" t="s">
        <v>166</v>
      </c>
    </row>
    <row r="557" spans="2:6" ht="12.75">
      <c r="B557" t="s">
        <v>426</v>
      </c>
      <c r="D557">
        <f>D555*D551</f>
        <v>-2727.1939976538574</v>
      </c>
      <c r="E557" t="s">
        <v>166</v>
      </c>
      <c r="F557" s="26" t="s">
        <v>20</v>
      </c>
    </row>
    <row r="559" ht="12.75">
      <c r="D559" s="5" t="s">
        <v>21</v>
      </c>
    </row>
    <row r="561" spans="1:2" ht="12.75">
      <c r="A561" s="2" t="s">
        <v>429</v>
      </c>
      <c r="B561" s="2" t="s">
        <v>428</v>
      </c>
    </row>
    <row r="562" ht="12.75">
      <c r="B562" s="2" t="s">
        <v>427</v>
      </c>
    </row>
    <row r="563" ht="12.75">
      <c r="B563" s="16" t="s">
        <v>431</v>
      </c>
    </row>
    <row r="564" ht="12.75">
      <c r="B564" s="16" t="s">
        <v>432</v>
      </c>
    </row>
    <row r="569" ht="12.75">
      <c r="B569" s="9" t="s">
        <v>402</v>
      </c>
    </row>
    <row r="572" spans="4:8" ht="12.75">
      <c r="D572" t="s">
        <v>136</v>
      </c>
      <c r="F572" s="8" t="s">
        <v>137</v>
      </c>
      <c r="H572" s="8" t="s">
        <v>433</v>
      </c>
    </row>
    <row r="575" spans="3:8" ht="12.75">
      <c r="C575" t="s">
        <v>413</v>
      </c>
      <c r="D575">
        <v>0.3</v>
      </c>
      <c r="E575" s="10" t="s">
        <v>414</v>
      </c>
      <c r="F575" s="9">
        <v>0.2</v>
      </c>
      <c r="G575" s="9" t="s">
        <v>434</v>
      </c>
      <c r="H575" s="9">
        <v>0.1</v>
      </c>
    </row>
    <row r="576" ht="12.75"/>
    <row r="578" spans="3:8" ht="12.75">
      <c r="C578" t="s">
        <v>135</v>
      </c>
      <c r="F578" s="8" t="s">
        <v>134</v>
      </c>
      <c r="H578" s="8" t="s">
        <v>435</v>
      </c>
    </row>
    <row r="580" ht="12.75">
      <c r="B580" t="s">
        <v>436</v>
      </c>
    </row>
    <row r="581" spans="2:3" ht="12.75">
      <c r="B581" t="s">
        <v>403</v>
      </c>
      <c r="C581" s="9" t="s">
        <v>404</v>
      </c>
    </row>
    <row r="583" spans="2:4" ht="12.75">
      <c r="B583" t="s">
        <v>439</v>
      </c>
      <c r="D583">
        <v>1</v>
      </c>
    </row>
    <row r="584" spans="2:4" ht="12.75">
      <c r="B584" t="s">
        <v>409</v>
      </c>
      <c r="D584" t="s">
        <v>415</v>
      </c>
    </row>
    <row r="585" spans="2:4" ht="12.75">
      <c r="B585" t="s">
        <v>410</v>
      </c>
      <c r="D585" t="s">
        <v>416</v>
      </c>
    </row>
    <row r="586" spans="2:4" ht="12.75">
      <c r="B586" t="s">
        <v>440</v>
      </c>
      <c r="D586" t="s">
        <v>441</v>
      </c>
    </row>
    <row r="587" spans="3:4" ht="12.75">
      <c r="C587" t="s">
        <v>437</v>
      </c>
      <c r="D587" t="s">
        <v>438</v>
      </c>
    </row>
    <row r="589" spans="3:6" ht="12.75">
      <c r="C589" s="9" t="s">
        <v>412</v>
      </c>
      <c r="D589" t="str">
        <f>IMDIV(1,IMSUM(D584,IMDIV(IMPRODUCT(D586,D585),IMSUM(D586,D585))))</f>
        <v>-2.72727272727272i</v>
      </c>
      <c r="F589" t="s">
        <v>39</v>
      </c>
    </row>
    <row r="591" spans="2:4" ht="12.75">
      <c r="B591" t="s">
        <v>442</v>
      </c>
      <c r="D591" t="s">
        <v>443</v>
      </c>
    </row>
    <row r="592" spans="4:6" ht="12.75">
      <c r="D592" t="str">
        <f>IMSUB(D583,IMPRODUCT(D589,D584))</f>
        <v>0.181818181818184</v>
      </c>
      <c r="F592" t="s">
        <v>39</v>
      </c>
    </row>
    <row r="593" spans="2:6" ht="12.75">
      <c r="B593" t="s">
        <v>444</v>
      </c>
      <c r="D593" t="str">
        <f>D592</f>
        <v>0.181818181818184</v>
      </c>
      <c r="F593" t="s">
        <v>39</v>
      </c>
    </row>
    <row r="594" spans="2:6" ht="12.75">
      <c r="B594" t="s">
        <v>445</v>
      </c>
      <c r="D594" t="str">
        <f>D592</f>
        <v>0.181818181818184</v>
      </c>
      <c r="F594" t="s">
        <v>39</v>
      </c>
    </row>
    <row r="595" spans="2:6" ht="12.75">
      <c r="B595" t="s">
        <v>446</v>
      </c>
      <c r="D595" t="str">
        <f>IMDIV(D593,D585)</f>
        <v>-0.90909090909092i</v>
      </c>
      <c r="F595" t="s">
        <v>39</v>
      </c>
    </row>
    <row r="596" spans="2:6" ht="12.75">
      <c r="B596" t="s">
        <v>447</v>
      </c>
      <c r="D596" t="str">
        <f>IMDIV(D594,D586)</f>
        <v>-1.81818181818184i</v>
      </c>
      <c r="F596" t="s">
        <v>39</v>
      </c>
    </row>
    <row r="597" ht="12.75">
      <c r="B597" t="s">
        <v>448</v>
      </c>
    </row>
    <row r="598" ht="12.75">
      <c r="B598" t="s">
        <v>449</v>
      </c>
    </row>
    <row r="599" spans="2:4" ht="12.75">
      <c r="B599" s="12" t="s">
        <v>412</v>
      </c>
      <c r="D599" t="s">
        <v>450</v>
      </c>
    </row>
    <row r="600" spans="2:4" ht="12.75">
      <c r="B600" s="12" t="s">
        <v>412</v>
      </c>
      <c r="D600" t="s">
        <v>451</v>
      </c>
    </row>
    <row r="601" ht="12.75">
      <c r="B601" t="s">
        <v>452</v>
      </c>
    </row>
    <row r="602" ht="12.75">
      <c r="B602" t="s">
        <v>453</v>
      </c>
    </row>
    <row r="603" ht="12.75">
      <c r="B603" t="s">
        <v>454</v>
      </c>
    </row>
    <row r="604" spans="4:6" ht="12.75">
      <c r="D604" t="str">
        <f>IMPRODUCT(3,D596)</f>
        <v>-5.45454545454552i</v>
      </c>
      <c r="F604" t="s">
        <v>39</v>
      </c>
    </row>
    <row r="605" spans="2:6" ht="12.75">
      <c r="B605" t="s">
        <v>455</v>
      </c>
      <c r="E605">
        <v>787.3</v>
      </c>
      <c r="F605" t="s">
        <v>166</v>
      </c>
    </row>
    <row r="606" spans="2:8" ht="12.75">
      <c r="B606" t="s">
        <v>426</v>
      </c>
      <c r="E606" t="str">
        <f>IMPRODUCT(E605,D604)</f>
        <v>-4294.36363636369i</v>
      </c>
      <c r="G606" t="s">
        <v>166</v>
      </c>
      <c r="H606" s="26" t="s">
        <v>20</v>
      </c>
    </row>
    <row r="607" ht="12.75">
      <c r="B607" t="s">
        <v>456</v>
      </c>
    </row>
    <row r="608" spans="2:6" ht="12.75">
      <c r="B608" t="s">
        <v>457</v>
      </c>
      <c r="D608">
        <f>3*D592</f>
        <v>0.545454545454552</v>
      </c>
      <c r="F608" t="s">
        <v>39</v>
      </c>
    </row>
    <row r="609" spans="2:4" ht="12.75">
      <c r="B609" t="s">
        <v>458</v>
      </c>
      <c r="D609">
        <v>0</v>
      </c>
    </row>
    <row r="610" spans="2:7" ht="12.75">
      <c r="B610" t="s">
        <v>459</v>
      </c>
      <c r="D610">
        <f>D608*11/1.73205</f>
        <v>3.4641032302763035</v>
      </c>
      <c r="F610" t="s">
        <v>49</v>
      </c>
      <c r="G610" s="26" t="s">
        <v>20</v>
      </c>
    </row>
    <row r="611" spans="2:7" ht="12.75">
      <c r="B611" t="s">
        <v>460</v>
      </c>
      <c r="D611">
        <v>0</v>
      </c>
      <c r="G611" s="26" t="s">
        <v>20</v>
      </c>
    </row>
    <row r="612" spans="2:7" ht="12.75">
      <c r="B612" t="s">
        <v>461</v>
      </c>
      <c r="D612">
        <f>D610</f>
        <v>3.4641032302763035</v>
      </c>
      <c r="F612" t="s">
        <v>49</v>
      </c>
      <c r="G612" s="26" t="s">
        <v>20</v>
      </c>
    </row>
    <row r="614" ht="12.75">
      <c r="D614" s="5" t="s">
        <v>21</v>
      </c>
    </row>
    <row r="615" ht="13.5" customHeight="1"/>
    <row r="616" spans="1:2" ht="12.75">
      <c r="A616" s="2"/>
      <c r="B616" s="31"/>
    </row>
    <row r="624" ht="12.75">
      <c r="B624" s="2"/>
    </row>
    <row r="631" ht="12.75">
      <c r="F631" s="32"/>
    </row>
    <row r="633" ht="12.75">
      <c r="F633" s="32"/>
    </row>
  </sheetData>
  <sheetProtection/>
  <hyperlinks>
    <hyperlink ref="E40" location="a1" display="a1"/>
    <hyperlink ref="A6" location="a50" display="a50"/>
    <hyperlink ref="E94" location="a1" display="a1"/>
    <hyperlink ref="A7" location="a67" display="a67"/>
    <hyperlink ref="F186" location="a1" display="a1"/>
    <hyperlink ref="A8" location="a121" display="a121"/>
    <hyperlink ref="A9" location="a212" display="a212"/>
    <hyperlink ref="E238" location="a1" display="a1"/>
    <hyperlink ref="E302" location="a1" display="a1"/>
    <hyperlink ref="A11" location="a265" display="a265"/>
    <hyperlink ref="E390" location="a1" display="a1"/>
    <hyperlink ref="A13" location="a329" display="a329"/>
    <hyperlink ref="E515" location="a1" display="a1"/>
    <hyperlink ref="A14" location="a417" display="a417"/>
    <hyperlink ref="A21" r:id="rId1" display="WEBSITE"/>
    <hyperlink ref="A17" location="Sheet1!A532" display="Sheet1!A532"/>
    <hyperlink ref="D559" location="a1" display="a1"/>
    <hyperlink ref="A18" location="a576" display="a576"/>
    <hyperlink ref="D614" location="a1" display="a1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PNG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C.S.Indulkar</dc:creator>
  <cp:keywords/>
  <dc:description/>
  <cp:lastModifiedBy>C.S Indulkar</cp:lastModifiedBy>
  <cp:lastPrinted>2000-01-11T22:37:10Z</cp:lastPrinted>
  <dcterms:created xsi:type="dcterms:W3CDTF">1999-02-16T17:24:12Z</dcterms:created>
  <dcterms:modified xsi:type="dcterms:W3CDTF">2012-11-24T11:17:44Z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