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<sst xmlns="http://schemas.openxmlformats.org/spreadsheetml/2006/main" count="590" uniqueCount="274">
  <si>
    <t>Chapter 17</t>
  </si>
  <si>
    <t>Problem</t>
  </si>
  <si>
    <t>Topic</t>
  </si>
  <si>
    <t>Per Unit Systems Problems</t>
  </si>
  <si>
    <t>with Solutions</t>
  </si>
  <si>
    <t>Prob.17.1</t>
  </si>
  <si>
    <t xml:space="preserve">A portion of  a power system consists of two generators in parallel connected </t>
  </si>
  <si>
    <t xml:space="preserve"> components are :</t>
  </si>
  <si>
    <t>Generator 1: 10 MVA, X = 10%</t>
  </si>
  <si>
    <t>Generator 2: 5MVA, X = 8%</t>
  </si>
  <si>
    <t>Transformer: 15 MVA, X = 6%</t>
  </si>
  <si>
    <t>Transmission line:230 kV, 4 + j 60 Ohms</t>
  </si>
  <si>
    <t>Express the reactances and the impedance in % with 15 MVA as the base value.</t>
  </si>
  <si>
    <t>Solution:</t>
  </si>
  <si>
    <t>Generator 1:</t>
  </si>
  <si>
    <t>X% on generator rating</t>
  </si>
  <si>
    <t>MVA rating of generator</t>
  </si>
  <si>
    <t>X% on common base</t>
  </si>
  <si>
    <t>%</t>
  </si>
  <si>
    <t>Answer</t>
  </si>
  <si>
    <t>Generator 2:</t>
  </si>
  <si>
    <t>Transformer</t>
  </si>
  <si>
    <t>X% on transformer  rating</t>
  </si>
  <si>
    <t>MVA rating of transformer</t>
  </si>
  <si>
    <t>Line % R</t>
  </si>
  <si>
    <t>Transmission Line:</t>
  </si>
  <si>
    <t>Line R</t>
  </si>
  <si>
    <t>ohms</t>
  </si>
  <si>
    <t>Base kV</t>
  </si>
  <si>
    <t>kV</t>
  </si>
  <si>
    <t>LineX</t>
  </si>
  <si>
    <t>Line % X</t>
  </si>
  <si>
    <t>=LineX in Ohms*Base MVA*100/((base kV)*(basekV))</t>
  </si>
  <si>
    <t>Top of page</t>
  </si>
  <si>
    <t>Prob.17.2</t>
  </si>
  <si>
    <t>Draw  the pu reactance diagram for the system shown below:</t>
  </si>
  <si>
    <t>G1</t>
  </si>
  <si>
    <t>T1</t>
  </si>
  <si>
    <t>Line</t>
  </si>
  <si>
    <t>T2</t>
  </si>
  <si>
    <t>G2</t>
  </si>
  <si>
    <t>G3</t>
  </si>
  <si>
    <t>T3</t>
  </si>
  <si>
    <t>Load</t>
  </si>
  <si>
    <t>11kV,20MVA,15%</t>
  </si>
  <si>
    <t>11/66kV,30MVA,15%</t>
  </si>
  <si>
    <t>j60 ohms</t>
  </si>
  <si>
    <t>66/11kV,30MVA,15%</t>
  </si>
  <si>
    <t>11kV,10MVA,10%</t>
  </si>
  <si>
    <t>11/6.6 kV,2.5 MVA,8%</t>
  </si>
  <si>
    <t>Choose a base of 20MVA,66kV</t>
  </si>
  <si>
    <t>G1:</t>
  </si>
  <si>
    <t>X</t>
  </si>
  <si>
    <t>pu</t>
  </si>
  <si>
    <t>Base MVA</t>
  </si>
  <si>
    <t>MVA</t>
  </si>
  <si>
    <t>Rated MVA</t>
  </si>
  <si>
    <t>G2:</t>
  </si>
  <si>
    <t>=Base MVA*X/rated MVA</t>
  </si>
  <si>
    <t>T1:</t>
  </si>
  <si>
    <t>T2:</t>
  </si>
  <si>
    <t>on rated MVA</t>
  </si>
  <si>
    <t>T3:</t>
  </si>
  <si>
    <t>We now calculate reactances on base MVA</t>
  </si>
  <si>
    <t>Line:</t>
  </si>
  <si>
    <t>X ohms</t>
  </si>
  <si>
    <t>Xpu</t>
  </si>
  <si>
    <t>=X ohms*Base Mva/((Base kV)*(Base kV))</t>
  </si>
  <si>
    <t>Reactance diagram:</t>
  </si>
  <si>
    <t xml:space="preserve">T1     </t>
  </si>
  <si>
    <t>Prob.17.3</t>
  </si>
  <si>
    <t>to a step-up transformer that links them to a 230 kV  transmission line. the ratings of these</t>
  </si>
  <si>
    <t xml:space="preserve">Common base MVA selected </t>
  </si>
  <si>
    <t xml:space="preserve"> =Line R in Ohms*Base MVA*100/((base kV)*(basekV))</t>
  </si>
  <si>
    <t>Draw   a per unit impedance diagram for  the system described  below. Choose a base kVA of 50</t>
  </si>
  <si>
    <t xml:space="preserve">Two generators G1 and G2 are in parallel and are connected to a generator transformer T1 </t>
  </si>
  <si>
    <t>which in turn is connected to a transmission line L. At the receiving end of the line is</t>
  </si>
  <si>
    <t>connected a transformer T2 , the secondary of which is connected to a motor M.</t>
  </si>
  <si>
    <t>The equipment ratings are given below:</t>
  </si>
  <si>
    <t>M</t>
  </si>
  <si>
    <t>10kVA.2500V,X=.2 pu</t>
  </si>
  <si>
    <t>20kVA,2500V,X=.3pu</t>
  </si>
  <si>
    <t>40kVA,2500/8000V,X=.1pu</t>
  </si>
  <si>
    <t>80kVA,10000/5000V,X=.09pu</t>
  </si>
  <si>
    <t>50+j200 ohms</t>
  </si>
  <si>
    <t>25kVA,4000V,X=.1 pu</t>
  </si>
  <si>
    <t>Base kVA</t>
  </si>
  <si>
    <t>kVA</t>
  </si>
  <si>
    <t>on rated kVA</t>
  </si>
  <si>
    <t>Rated kVA</t>
  </si>
  <si>
    <t>For T2, we calculate the reactance on base kVA and base kV</t>
  </si>
  <si>
    <t xml:space="preserve">We now calculate reactances on base kVA </t>
  </si>
  <si>
    <t>=(Base kVA*X/rated kVA)*(Rated kV/Base kv)*(Rated kV/Base kV)</t>
  </si>
  <si>
    <t>Rated kV</t>
  </si>
  <si>
    <t>R ohms</t>
  </si>
  <si>
    <t>Rpu</t>
  </si>
  <si>
    <t>=R ohms*(Base kVA/1000)/((Base kV)*(Base kV))</t>
  </si>
  <si>
    <t>M:</t>
  </si>
  <si>
    <t>Impedance  diagram:</t>
  </si>
  <si>
    <t>j1 pu</t>
  </si>
  <si>
    <t>j.75 pu</t>
  </si>
  <si>
    <t>j.125 pu</t>
  </si>
  <si>
    <t>.039 pu</t>
  </si>
  <si>
    <t>j.156pu</t>
  </si>
  <si>
    <t>j.088 pu</t>
  </si>
  <si>
    <t>j.25 pu</t>
  </si>
  <si>
    <t>Prob.17.4</t>
  </si>
  <si>
    <t xml:space="preserve"> =base kVA*X/rated kVA</t>
  </si>
  <si>
    <t>the line?</t>
  </si>
  <si>
    <t>Base current</t>
  </si>
  <si>
    <t>A</t>
  </si>
  <si>
    <t>New base MVA/phase</t>
  </si>
  <si>
    <t>New Base kV/phase</t>
  </si>
  <si>
    <t>New Base current</t>
  </si>
  <si>
    <t>R</t>
  </si>
  <si>
    <t>=R*(Base KV/New BaseKV/phase)*(Base kV/New BaseKV/phase)*(New Base</t>
  </si>
  <si>
    <t>=X*(Base KV/New BaseKV/phase)*(Base kV/New BaseKV/phase)*(New Base</t>
  </si>
  <si>
    <t>Base Z new</t>
  </si>
  <si>
    <t>Actual R</t>
  </si>
  <si>
    <t>=Rpu,new*Base Z new</t>
  </si>
  <si>
    <t>Actual X</t>
  </si>
  <si>
    <t>=Xpu,new*Base Z new</t>
  </si>
  <si>
    <t>Voltage drop/phase</t>
  </si>
  <si>
    <t>=I*(Actual R)</t>
  </si>
  <si>
    <t>Volts</t>
  </si>
  <si>
    <t>75 + j 375</t>
  </si>
  <si>
    <t>=X ohms*(Base kVA/1000)/((Base kV)*(Base kV))</t>
  </si>
  <si>
    <t>A 3-phase 13 kV transmission line delivers 8 MVA of load .The per phase impedance of</t>
  </si>
  <si>
    <t>the line is .01 +j .05 pu referred to 13 kV, 8 MVA base. What is the voltage drop across</t>
  </si>
  <si>
    <t xml:space="preserve">  = base MVA*1000/(1.73*Base kV)</t>
  </si>
  <si>
    <t>Rpu, new</t>
  </si>
  <si>
    <t>MVA/Base MVA)=</t>
  </si>
  <si>
    <t>Xpu, new</t>
  </si>
  <si>
    <t>=I*(ActualX)</t>
  </si>
  <si>
    <t>Prob.17.5</t>
  </si>
  <si>
    <t>A 3-phase item of equipment is rated at 800kVA,11kV and has an impedance of 10%</t>
  </si>
  <si>
    <t>referred to its voltage.</t>
  </si>
  <si>
    <t>(ii) Is 11 kV understood to be its phase-to-neutral or phase-to-phase voltage rating?</t>
  </si>
  <si>
    <t>(iii) What is the impedance of the equipment in ohms?</t>
  </si>
  <si>
    <t xml:space="preserve">(I)               </t>
  </si>
  <si>
    <t>(ii)</t>
  </si>
  <si>
    <t>(iii)</t>
  </si>
  <si>
    <t>3-phase</t>
  </si>
  <si>
    <t>phase-phase</t>
  </si>
  <si>
    <t>Ibase</t>
  </si>
  <si>
    <t>kVAbase</t>
  </si>
  <si>
    <t>kVbase</t>
  </si>
  <si>
    <t>Zbase</t>
  </si>
  <si>
    <t>=kVbase*1000/(1.73*Ibase)</t>
  </si>
  <si>
    <t>Zpu</t>
  </si>
  <si>
    <t>Z</t>
  </si>
  <si>
    <t>(I) Is 800 kVA understood to be its per-phase or 3phase power rating?</t>
  </si>
  <si>
    <t>Prob.17.6</t>
  </si>
  <si>
    <t xml:space="preserve">The reactance X of  a generator is given as 0.2 pu based on the generator's nameplate </t>
  </si>
  <si>
    <t>base.</t>
  </si>
  <si>
    <t>Xpu new</t>
  </si>
  <si>
    <t>= Xpu old*base MVA new*Base KV old*Base kV old/</t>
  </si>
  <si>
    <t>base MVA old</t>
  </si>
  <si>
    <t>base MVA new</t>
  </si>
  <si>
    <t>base kV old</t>
  </si>
  <si>
    <t>base kV new</t>
  </si>
  <si>
    <t>Xpu old</t>
  </si>
  <si>
    <t>(baseMVA old*base kV new *base kV new)</t>
  </si>
  <si>
    <t xml:space="preserve">rating of 13.2 kV,30 MW. The base for calculations is 13.8 kV,50 MW. Find X on this new </t>
  </si>
  <si>
    <t>Prob.17.7</t>
  </si>
  <si>
    <t>In the power system shown below:</t>
  </si>
  <si>
    <t>= New Base kV /phase*1000/New Base current</t>
  </si>
  <si>
    <t>G</t>
  </si>
  <si>
    <t>M2</t>
  </si>
  <si>
    <t>M1</t>
  </si>
  <si>
    <t>13.8kV,30MVA,15%</t>
  </si>
  <si>
    <t>13.2kVdelta/115kVstar,35MVA,10%</t>
  </si>
  <si>
    <t>j80 ohms</t>
  </si>
  <si>
    <t>three 1-phase transformers each rated 12.5/67kV,10MVA,10%</t>
  </si>
  <si>
    <t>12.5kV,20MVA,20%</t>
  </si>
  <si>
    <t>12.5kV,10MVA,20%</t>
  </si>
  <si>
    <t>Draw the  reactance diagram with all reactances marked in pu.</t>
  </si>
  <si>
    <t>Select the generator rating as base in the generator circuit.</t>
  </si>
  <si>
    <t>Mva</t>
  </si>
  <si>
    <t>Vp</t>
  </si>
  <si>
    <t>L-L voltage primary</t>
  </si>
  <si>
    <t>Vs</t>
  </si>
  <si>
    <t>L-L voltage secondary</t>
  </si>
  <si>
    <t xml:space="preserve"> the circuit and the folllowing voltage bases.</t>
  </si>
  <si>
    <t>=13.8*115/13.2=</t>
  </si>
  <si>
    <t>Motors:</t>
  </si>
  <si>
    <t>=120*Vp/Vs=</t>
  </si>
  <si>
    <t>Vp'</t>
  </si>
  <si>
    <t>Vs'</t>
  </si>
  <si>
    <t xml:space="preserve">A base of 30 MVA ,13.8 kV in the generator circuit requires a 30 MVA base in all parts of </t>
  </si>
  <si>
    <t>Transformer reactances converted to proper base are:</t>
  </si>
  <si>
    <t>base</t>
  </si>
  <si>
    <t>.1*(30/35)*(13.2*13.2/(13.8*13.8))</t>
  </si>
  <si>
    <t>=.1*12.5*12.5/(12.941*12.941)</t>
  </si>
  <si>
    <t>base X</t>
  </si>
  <si>
    <t>=120.2273*120.2273/30</t>
  </si>
  <si>
    <t>M1:</t>
  </si>
  <si>
    <t>own base</t>
  </si>
  <si>
    <t>new base</t>
  </si>
  <si>
    <t>=.2*(30/20)*(12.5*12.5/(12.941*12.941)</t>
  </si>
  <si>
    <t>M2:</t>
  </si>
  <si>
    <t>=.2*(30/10)*(12.5*12.5/(12.941*12.941)</t>
  </si>
  <si>
    <t>All values in pu</t>
  </si>
  <si>
    <t>Prob.17.8</t>
  </si>
  <si>
    <t>A 15000 kVA, 8.5 kV 3-phase generator has a sub-transient reactance of 20 %. It is</t>
  </si>
  <si>
    <t xml:space="preserve">connected through  a  delta-star transformer to a high voltage transmission line having </t>
  </si>
  <si>
    <t xml:space="preserve">a total series reactance of 70 ohms. At the load end of the line is a star-star step-down </t>
  </si>
  <si>
    <t>transformer. Both transformer banks are compose of single-phase transformers connected</t>
  </si>
  <si>
    <t>for three-phase operation. Each of the three transformers composing each bank is rated</t>
  </si>
  <si>
    <t xml:space="preserve">(I) Draw the one-line diagram and mark base kV in the three parts of the system. Choose  a </t>
  </si>
  <si>
    <t>(ii) Draw the positive sequence impedance diagram showing all impedances in pu.</t>
  </si>
  <si>
    <t xml:space="preserve">Load </t>
  </si>
  <si>
    <t>delta/star</t>
  </si>
  <si>
    <t>star/star</t>
  </si>
  <si>
    <t>X''</t>
  </si>
  <si>
    <t>single-phase units</t>
  </si>
  <si>
    <t>per phase</t>
  </si>
  <si>
    <t>Load:</t>
  </si>
  <si>
    <t>pf</t>
  </si>
  <si>
    <t>lag</t>
  </si>
  <si>
    <t>Turns Ratio</t>
  </si>
  <si>
    <t>T</t>
  </si>
  <si>
    <t>T1and T2:</t>
  </si>
  <si>
    <t xml:space="preserve">Base kV </t>
  </si>
  <si>
    <t>in load</t>
  </si>
  <si>
    <t>=(125/1.73205)*(T)</t>
  </si>
  <si>
    <t>on common base</t>
  </si>
  <si>
    <t>=.1*(10000/(3*6667))*(10*1.73/12.5)*(10*1.73/12.5)</t>
  </si>
  <si>
    <t>kV(L-L)</t>
  </si>
  <si>
    <t>High side</t>
  </si>
  <si>
    <t>Low side</t>
  </si>
  <si>
    <t>single-phase-low side</t>
  </si>
  <si>
    <t>X''=</t>
  </si>
  <si>
    <t>=X''*(base MVA/gen. MVA)*(genKV/base kV)*(genkV/base kV)</t>
  </si>
  <si>
    <t>Base Z</t>
  </si>
  <si>
    <t>=base kV*basekV/base MVA</t>
  </si>
  <si>
    <t>Pload</t>
  </si>
  <si>
    <t>Qload</t>
  </si>
  <si>
    <t>=(P-jQ)/Vload</t>
  </si>
  <si>
    <t>Re I=P/Vload</t>
  </si>
  <si>
    <t>Vload</t>
  </si>
  <si>
    <t>Single-line diagram:</t>
  </si>
  <si>
    <t>Vt</t>
  </si>
  <si>
    <t>Rload</t>
  </si>
  <si>
    <t>Xload</t>
  </si>
  <si>
    <t>j.1845</t>
  </si>
  <si>
    <t>j.096</t>
  </si>
  <si>
    <t>j.0448</t>
  </si>
  <si>
    <t>j.6</t>
  </si>
  <si>
    <t>V=1 pu</t>
  </si>
  <si>
    <t>a</t>
  </si>
  <si>
    <t>T2       b</t>
  </si>
  <si>
    <t>Reactance a-b</t>
  </si>
  <si>
    <t>Vt=1+(ReI+jImI)*(j*Reactance a-b)</t>
  </si>
  <si>
    <t>Re Vt=1-ImI*Reactance a-b</t>
  </si>
  <si>
    <t>Vtmag</t>
  </si>
  <si>
    <t>6667 kVA , 10-100 kV ,with a reactance of 10 %. The load represented as impedance is</t>
  </si>
  <si>
    <t>drawing 10000 kVA at 12.5 kV and .8 pf lagging.</t>
  </si>
  <si>
    <t>base of 10000 kVA,12.5 kV in the load circuit</t>
  </si>
  <si>
    <t>(iii) Determine the voltage at the terminals of the generator.</t>
  </si>
  <si>
    <t>I, load current, pu</t>
  </si>
  <si>
    <t>Im I = Q/Vload</t>
  </si>
  <si>
    <t>Im Vt = Re I*Reactance a-b</t>
  </si>
  <si>
    <t>basekV=</t>
  </si>
  <si>
    <t>base kV=12.5</t>
  </si>
  <si>
    <t>pu problem</t>
  </si>
  <si>
    <t>generator</t>
  </si>
  <si>
    <t xml:space="preserve">=X% on generator rating*Commomn base selected/Mva rating of- </t>
  </si>
  <si>
    <t>=X% on generator rating*Commomn base selected/Mva rating of-</t>
  </si>
  <si>
    <t xml:space="preserve">=X% on transformer rating*Commomn base selected/Mva rating of </t>
  </si>
  <si>
    <t>transformer</t>
  </si>
  <si>
    <t>WEBSITE</t>
  </si>
  <si>
    <t>takes you to the start page after you have read this Chapter.</t>
  </si>
  <si>
    <t>Start page has links to other Chapters.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</si>
</sst>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i/>
      <sz val="12"/>
      <color indexed="16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53" applyAlignment="1" applyProtection="1">
      <alignment/>
      <protection/>
    </xf>
    <xf numFmtId="0" fontId="3" fillId="0" borderId="0" xfId="53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 quotePrefix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53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70</xdr:row>
      <xdr:rowOff>19050</xdr:rowOff>
    </xdr:from>
    <xdr:to>
      <xdr:col>1</xdr:col>
      <xdr:colOff>457200</xdr:colOff>
      <xdr:row>71</xdr:row>
      <xdr:rowOff>28575</xdr:rowOff>
    </xdr:to>
    <xdr:sp>
      <xdr:nvSpPr>
        <xdr:cNvPr id="1" name="Oval 1"/>
        <xdr:cNvSpPr>
          <a:spLocks/>
        </xdr:cNvSpPr>
      </xdr:nvSpPr>
      <xdr:spPr>
        <a:xfrm>
          <a:off x="885825" y="11544300"/>
          <a:ext cx="1809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70</xdr:row>
      <xdr:rowOff>104775</xdr:rowOff>
    </xdr:from>
    <xdr:to>
      <xdr:col>2</xdr:col>
      <xdr:colOff>200025</xdr:colOff>
      <xdr:row>70</xdr:row>
      <xdr:rowOff>104775</xdr:rowOff>
    </xdr:to>
    <xdr:sp>
      <xdr:nvSpPr>
        <xdr:cNvPr id="2" name="Line 3"/>
        <xdr:cNvSpPr>
          <a:spLocks/>
        </xdr:cNvSpPr>
      </xdr:nvSpPr>
      <xdr:spPr>
        <a:xfrm>
          <a:off x="1066800" y="11630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70</xdr:row>
      <xdr:rowOff>28575</xdr:rowOff>
    </xdr:from>
    <xdr:to>
      <xdr:col>2</xdr:col>
      <xdr:colOff>390525</xdr:colOff>
      <xdr:row>70</xdr:row>
      <xdr:rowOff>104775</xdr:rowOff>
    </xdr:to>
    <xdr:sp>
      <xdr:nvSpPr>
        <xdr:cNvPr id="3" name="Arc 5"/>
        <xdr:cNvSpPr>
          <a:spLocks/>
        </xdr:cNvSpPr>
      </xdr:nvSpPr>
      <xdr:spPr>
        <a:xfrm rot="16200000" flipH="1">
          <a:off x="1533525" y="115538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71</xdr:row>
      <xdr:rowOff>19050</xdr:rowOff>
    </xdr:from>
    <xdr:to>
      <xdr:col>2</xdr:col>
      <xdr:colOff>409575</xdr:colOff>
      <xdr:row>71</xdr:row>
      <xdr:rowOff>95250</xdr:rowOff>
    </xdr:to>
    <xdr:sp>
      <xdr:nvSpPr>
        <xdr:cNvPr id="4" name="Arc 8"/>
        <xdr:cNvSpPr>
          <a:spLocks/>
        </xdr:cNvSpPr>
      </xdr:nvSpPr>
      <xdr:spPr>
        <a:xfrm rot="16200000" flipH="1">
          <a:off x="1552575" y="117062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70</xdr:row>
      <xdr:rowOff>114300</xdr:rowOff>
    </xdr:from>
    <xdr:to>
      <xdr:col>2</xdr:col>
      <xdr:colOff>238125</xdr:colOff>
      <xdr:row>71</xdr:row>
      <xdr:rowOff>28575</xdr:rowOff>
    </xdr:to>
    <xdr:sp>
      <xdr:nvSpPr>
        <xdr:cNvPr id="5" name="Arc 9"/>
        <xdr:cNvSpPr>
          <a:spLocks/>
        </xdr:cNvSpPr>
      </xdr:nvSpPr>
      <xdr:spPr>
        <a:xfrm rot="10800000" flipH="1" flipV="1">
          <a:off x="1381125" y="116395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71</xdr:row>
      <xdr:rowOff>19050</xdr:rowOff>
    </xdr:from>
    <xdr:to>
      <xdr:col>2</xdr:col>
      <xdr:colOff>228600</xdr:colOff>
      <xdr:row>71</xdr:row>
      <xdr:rowOff>95250</xdr:rowOff>
    </xdr:to>
    <xdr:sp>
      <xdr:nvSpPr>
        <xdr:cNvPr id="6" name="Arc 10"/>
        <xdr:cNvSpPr>
          <a:spLocks/>
        </xdr:cNvSpPr>
      </xdr:nvSpPr>
      <xdr:spPr>
        <a:xfrm flipV="1">
          <a:off x="1371600" y="117062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69</xdr:row>
      <xdr:rowOff>123825</xdr:rowOff>
    </xdr:from>
    <xdr:to>
      <xdr:col>2</xdr:col>
      <xdr:colOff>219075</xdr:colOff>
      <xdr:row>70</xdr:row>
      <xdr:rowOff>38100</xdr:rowOff>
    </xdr:to>
    <xdr:sp>
      <xdr:nvSpPr>
        <xdr:cNvPr id="7" name="Arc 11"/>
        <xdr:cNvSpPr>
          <a:spLocks/>
        </xdr:cNvSpPr>
      </xdr:nvSpPr>
      <xdr:spPr>
        <a:xfrm rot="5400000" flipH="1">
          <a:off x="1362075" y="114871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70</xdr:row>
      <xdr:rowOff>38100</xdr:rowOff>
    </xdr:from>
    <xdr:to>
      <xdr:col>2</xdr:col>
      <xdr:colOff>228600</xdr:colOff>
      <xdr:row>70</xdr:row>
      <xdr:rowOff>114300</xdr:rowOff>
    </xdr:to>
    <xdr:sp>
      <xdr:nvSpPr>
        <xdr:cNvPr id="8" name="Arc 12"/>
        <xdr:cNvSpPr>
          <a:spLocks/>
        </xdr:cNvSpPr>
      </xdr:nvSpPr>
      <xdr:spPr>
        <a:xfrm rot="5400000">
          <a:off x="1371600" y="115633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70</xdr:row>
      <xdr:rowOff>114300</xdr:rowOff>
    </xdr:from>
    <xdr:to>
      <xdr:col>4</xdr:col>
      <xdr:colOff>361950</xdr:colOff>
      <xdr:row>70</xdr:row>
      <xdr:rowOff>114300</xdr:rowOff>
    </xdr:to>
    <xdr:sp>
      <xdr:nvSpPr>
        <xdr:cNvPr id="9" name="Line 13"/>
        <xdr:cNvSpPr>
          <a:spLocks/>
        </xdr:cNvSpPr>
      </xdr:nvSpPr>
      <xdr:spPr>
        <a:xfrm>
          <a:off x="1619250" y="1163955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70</xdr:row>
      <xdr:rowOff>0</xdr:rowOff>
    </xdr:from>
    <xdr:to>
      <xdr:col>4</xdr:col>
      <xdr:colOff>438150</xdr:colOff>
      <xdr:row>70</xdr:row>
      <xdr:rowOff>76200</xdr:rowOff>
    </xdr:to>
    <xdr:sp>
      <xdr:nvSpPr>
        <xdr:cNvPr id="10" name="Arc 14"/>
        <xdr:cNvSpPr>
          <a:spLocks/>
        </xdr:cNvSpPr>
      </xdr:nvSpPr>
      <xdr:spPr>
        <a:xfrm rot="5400000" flipH="1">
          <a:off x="2800350" y="115252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69</xdr:row>
      <xdr:rowOff>142875</xdr:rowOff>
    </xdr:from>
    <xdr:to>
      <xdr:col>4</xdr:col>
      <xdr:colOff>438150</xdr:colOff>
      <xdr:row>70</xdr:row>
      <xdr:rowOff>114300</xdr:rowOff>
    </xdr:to>
    <xdr:sp>
      <xdr:nvSpPr>
        <xdr:cNvPr id="11" name="Arc 15"/>
        <xdr:cNvSpPr>
          <a:spLocks/>
        </xdr:cNvSpPr>
      </xdr:nvSpPr>
      <xdr:spPr>
        <a:xfrm rot="5400000">
          <a:off x="2752725" y="11506200"/>
          <a:ext cx="123825" cy="133350"/>
        </a:xfrm>
        <a:custGeom>
          <a:pathLst>
            <a:path fill="none" h="16693" w="21600">
              <a:moveTo>
                <a:pt x="13707" y="0"/>
              </a:moveTo>
              <a:cubicBezTo>
                <a:pt x="18704" y="4102"/>
                <a:pt x="21600" y="10228"/>
                <a:pt x="21600" y="16693"/>
              </a:cubicBezTo>
            </a:path>
            <a:path stroke="0" h="16693" w="21600">
              <a:moveTo>
                <a:pt x="13707" y="0"/>
              </a:moveTo>
              <a:cubicBezTo>
                <a:pt x="18704" y="4102"/>
                <a:pt x="21600" y="10228"/>
                <a:pt x="21600" y="16693"/>
              </a:cubicBezTo>
              <a:lnTo>
                <a:pt x="0" y="1669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70</xdr:row>
      <xdr:rowOff>114300</xdr:rowOff>
    </xdr:from>
    <xdr:to>
      <xdr:col>4</xdr:col>
      <xdr:colOff>419100</xdr:colOff>
      <xdr:row>71</xdr:row>
      <xdr:rowOff>28575</xdr:rowOff>
    </xdr:to>
    <xdr:sp>
      <xdr:nvSpPr>
        <xdr:cNvPr id="12" name="Arc 16"/>
        <xdr:cNvSpPr>
          <a:spLocks/>
        </xdr:cNvSpPr>
      </xdr:nvSpPr>
      <xdr:spPr>
        <a:xfrm rot="10800000" flipH="1" flipV="1">
          <a:off x="2781300" y="116395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71</xdr:row>
      <xdr:rowOff>9525</xdr:rowOff>
    </xdr:from>
    <xdr:to>
      <xdr:col>4</xdr:col>
      <xdr:colOff>438150</xdr:colOff>
      <xdr:row>71</xdr:row>
      <xdr:rowOff>85725</xdr:rowOff>
    </xdr:to>
    <xdr:sp>
      <xdr:nvSpPr>
        <xdr:cNvPr id="13" name="Arc 17"/>
        <xdr:cNvSpPr>
          <a:spLocks/>
        </xdr:cNvSpPr>
      </xdr:nvSpPr>
      <xdr:spPr>
        <a:xfrm flipV="1">
          <a:off x="2800350" y="116967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69</xdr:row>
      <xdr:rowOff>142875</xdr:rowOff>
    </xdr:from>
    <xdr:to>
      <xdr:col>5</xdr:col>
      <xdr:colOff>0</xdr:colOff>
      <xdr:row>70</xdr:row>
      <xdr:rowOff>57150</xdr:rowOff>
    </xdr:to>
    <xdr:sp>
      <xdr:nvSpPr>
        <xdr:cNvPr id="14" name="Arc 18"/>
        <xdr:cNvSpPr>
          <a:spLocks/>
        </xdr:cNvSpPr>
      </xdr:nvSpPr>
      <xdr:spPr>
        <a:xfrm flipH="1">
          <a:off x="2971800" y="115062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70</xdr:row>
      <xdr:rowOff>57150</xdr:rowOff>
    </xdr:from>
    <xdr:to>
      <xdr:col>5</xdr:col>
      <xdr:colOff>9525</xdr:colOff>
      <xdr:row>70</xdr:row>
      <xdr:rowOff>133350</xdr:rowOff>
    </xdr:to>
    <xdr:sp>
      <xdr:nvSpPr>
        <xdr:cNvPr id="15" name="Arc 19"/>
        <xdr:cNvSpPr>
          <a:spLocks/>
        </xdr:cNvSpPr>
      </xdr:nvSpPr>
      <xdr:spPr>
        <a:xfrm rot="16200000" flipH="1">
          <a:off x="2981325" y="115824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70</xdr:row>
      <xdr:rowOff>142875</xdr:rowOff>
    </xdr:from>
    <xdr:to>
      <xdr:col>5</xdr:col>
      <xdr:colOff>9525</xdr:colOff>
      <xdr:row>71</xdr:row>
      <xdr:rowOff>57150</xdr:rowOff>
    </xdr:to>
    <xdr:sp>
      <xdr:nvSpPr>
        <xdr:cNvPr id="16" name="Arc 20"/>
        <xdr:cNvSpPr>
          <a:spLocks/>
        </xdr:cNvSpPr>
      </xdr:nvSpPr>
      <xdr:spPr>
        <a:xfrm flipH="1">
          <a:off x="2981325" y="116681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71</xdr:row>
      <xdr:rowOff>47625</xdr:rowOff>
    </xdr:from>
    <xdr:to>
      <xdr:col>5</xdr:col>
      <xdr:colOff>19050</xdr:colOff>
      <xdr:row>71</xdr:row>
      <xdr:rowOff>123825</xdr:rowOff>
    </xdr:to>
    <xdr:sp>
      <xdr:nvSpPr>
        <xdr:cNvPr id="17" name="Arc 21"/>
        <xdr:cNvSpPr>
          <a:spLocks/>
        </xdr:cNvSpPr>
      </xdr:nvSpPr>
      <xdr:spPr>
        <a:xfrm rot="16200000" flipH="1">
          <a:off x="2990850" y="117348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123825</xdr:rowOff>
    </xdr:from>
    <xdr:to>
      <xdr:col>6</xdr:col>
      <xdr:colOff>457200</xdr:colOff>
      <xdr:row>70</xdr:row>
      <xdr:rowOff>123825</xdr:rowOff>
    </xdr:to>
    <xdr:sp>
      <xdr:nvSpPr>
        <xdr:cNvPr id="18" name="Line 22"/>
        <xdr:cNvSpPr>
          <a:spLocks/>
        </xdr:cNvSpPr>
      </xdr:nvSpPr>
      <xdr:spPr>
        <a:xfrm>
          <a:off x="3048000" y="116490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67</xdr:row>
      <xdr:rowOff>0</xdr:rowOff>
    </xdr:from>
    <xdr:to>
      <xdr:col>6</xdr:col>
      <xdr:colOff>476250</xdr:colOff>
      <xdr:row>74</xdr:row>
      <xdr:rowOff>57150</xdr:rowOff>
    </xdr:to>
    <xdr:sp>
      <xdr:nvSpPr>
        <xdr:cNvPr id="19" name="Line 23"/>
        <xdr:cNvSpPr>
          <a:spLocks/>
        </xdr:cNvSpPr>
      </xdr:nvSpPr>
      <xdr:spPr>
        <a:xfrm>
          <a:off x="4133850" y="11039475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67</xdr:row>
      <xdr:rowOff>47625</xdr:rowOff>
    </xdr:from>
    <xdr:to>
      <xdr:col>7</xdr:col>
      <xdr:colOff>371475</xdr:colOff>
      <xdr:row>68</xdr:row>
      <xdr:rowOff>76200</xdr:rowOff>
    </xdr:to>
    <xdr:sp>
      <xdr:nvSpPr>
        <xdr:cNvPr id="20" name="Oval 25"/>
        <xdr:cNvSpPr>
          <a:spLocks/>
        </xdr:cNvSpPr>
      </xdr:nvSpPr>
      <xdr:spPr>
        <a:xfrm>
          <a:off x="4467225" y="11087100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69</xdr:row>
      <xdr:rowOff>95250</xdr:rowOff>
    </xdr:from>
    <xdr:to>
      <xdr:col>7</xdr:col>
      <xdr:colOff>390525</xdr:colOff>
      <xdr:row>70</xdr:row>
      <xdr:rowOff>123825</xdr:rowOff>
    </xdr:to>
    <xdr:sp>
      <xdr:nvSpPr>
        <xdr:cNvPr id="21" name="Oval 26"/>
        <xdr:cNvSpPr>
          <a:spLocks/>
        </xdr:cNvSpPr>
      </xdr:nvSpPr>
      <xdr:spPr>
        <a:xfrm>
          <a:off x="4486275" y="11458575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72</xdr:row>
      <xdr:rowOff>47625</xdr:rowOff>
    </xdr:from>
    <xdr:to>
      <xdr:col>7</xdr:col>
      <xdr:colOff>152400</xdr:colOff>
      <xdr:row>72</xdr:row>
      <xdr:rowOff>123825</xdr:rowOff>
    </xdr:to>
    <xdr:sp>
      <xdr:nvSpPr>
        <xdr:cNvPr id="22" name="Arc 27"/>
        <xdr:cNvSpPr>
          <a:spLocks/>
        </xdr:cNvSpPr>
      </xdr:nvSpPr>
      <xdr:spPr>
        <a:xfrm rot="5400000" flipH="1">
          <a:off x="4343400" y="118967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72</xdr:row>
      <xdr:rowOff>142875</xdr:rowOff>
    </xdr:from>
    <xdr:to>
      <xdr:col>7</xdr:col>
      <xdr:colOff>152400</xdr:colOff>
      <xdr:row>73</xdr:row>
      <xdr:rowOff>57150</xdr:rowOff>
    </xdr:to>
    <xdr:sp>
      <xdr:nvSpPr>
        <xdr:cNvPr id="23" name="Arc 28"/>
        <xdr:cNvSpPr>
          <a:spLocks/>
        </xdr:cNvSpPr>
      </xdr:nvSpPr>
      <xdr:spPr>
        <a:xfrm rot="5400000">
          <a:off x="4343400" y="119919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73</xdr:row>
      <xdr:rowOff>57150</xdr:rowOff>
    </xdr:from>
    <xdr:to>
      <xdr:col>7</xdr:col>
      <xdr:colOff>152400</xdr:colOff>
      <xdr:row>73</xdr:row>
      <xdr:rowOff>133350</xdr:rowOff>
    </xdr:to>
    <xdr:sp>
      <xdr:nvSpPr>
        <xdr:cNvPr id="24" name="Arc 29"/>
        <xdr:cNvSpPr>
          <a:spLocks/>
        </xdr:cNvSpPr>
      </xdr:nvSpPr>
      <xdr:spPr>
        <a:xfrm rot="10800000" flipH="1" flipV="1">
          <a:off x="4343400" y="120681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73</xdr:row>
      <xdr:rowOff>123825</xdr:rowOff>
    </xdr:from>
    <xdr:to>
      <xdr:col>7</xdr:col>
      <xdr:colOff>152400</xdr:colOff>
      <xdr:row>74</xdr:row>
      <xdr:rowOff>38100</xdr:rowOff>
    </xdr:to>
    <xdr:sp>
      <xdr:nvSpPr>
        <xdr:cNvPr id="25" name="Arc 30"/>
        <xdr:cNvSpPr>
          <a:spLocks/>
        </xdr:cNvSpPr>
      </xdr:nvSpPr>
      <xdr:spPr>
        <a:xfrm flipV="1">
          <a:off x="4343400" y="121348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72</xdr:row>
      <xdr:rowOff>66675</xdr:rowOff>
    </xdr:from>
    <xdr:to>
      <xdr:col>7</xdr:col>
      <xdr:colOff>333375</xdr:colOff>
      <xdr:row>72</xdr:row>
      <xdr:rowOff>142875</xdr:rowOff>
    </xdr:to>
    <xdr:sp>
      <xdr:nvSpPr>
        <xdr:cNvPr id="26" name="Arc 31"/>
        <xdr:cNvSpPr>
          <a:spLocks/>
        </xdr:cNvSpPr>
      </xdr:nvSpPr>
      <xdr:spPr>
        <a:xfrm flipH="1">
          <a:off x="4524375" y="119157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72</xdr:row>
      <xdr:rowOff>152400</xdr:rowOff>
    </xdr:from>
    <xdr:to>
      <xdr:col>7</xdr:col>
      <xdr:colOff>342900</xdr:colOff>
      <xdr:row>73</xdr:row>
      <xdr:rowOff>66675</xdr:rowOff>
    </xdr:to>
    <xdr:sp>
      <xdr:nvSpPr>
        <xdr:cNvPr id="27" name="Arc 32"/>
        <xdr:cNvSpPr>
          <a:spLocks/>
        </xdr:cNvSpPr>
      </xdr:nvSpPr>
      <xdr:spPr>
        <a:xfrm rot="16200000" flipH="1">
          <a:off x="4533900" y="120015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73</xdr:row>
      <xdr:rowOff>152400</xdr:rowOff>
    </xdr:from>
    <xdr:to>
      <xdr:col>7</xdr:col>
      <xdr:colOff>352425</xdr:colOff>
      <xdr:row>74</xdr:row>
      <xdr:rowOff>66675</xdr:rowOff>
    </xdr:to>
    <xdr:sp>
      <xdr:nvSpPr>
        <xdr:cNvPr id="28" name="Arc 34"/>
        <xdr:cNvSpPr>
          <a:spLocks/>
        </xdr:cNvSpPr>
      </xdr:nvSpPr>
      <xdr:spPr>
        <a:xfrm rot="16200000" flipH="1">
          <a:off x="4543425" y="121634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69</xdr:row>
      <xdr:rowOff>114300</xdr:rowOff>
    </xdr:from>
    <xdr:to>
      <xdr:col>2</xdr:col>
      <xdr:colOff>400050</xdr:colOff>
      <xdr:row>70</xdr:row>
      <xdr:rowOff>28575</xdr:rowOff>
    </xdr:to>
    <xdr:sp>
      <xdr:nvSpPr>
        <xdr:cNvPr id="29" name="Arc 36"/>
        <xdr:cNvSpPr>
          <a:spLocks/>
        </xdr:cNvSpPr>
      </xdr:nvSpPr>
      <xdr:spPr>
        <a:xfrm flipH="1">
          <a:off x="1543050" y="114776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73</xdr:row>
      <xdr:rowOff>76200</xdr:rowOff>
    </xdr:from>
    <xdr:to>
      <xdr:col>7</xdr:col>
      <xdr:colOff>342900</xdr:colOff>
      <xdr:row>73</xdr:row>
      <xdr:rowOff>152400</xdr:rowOff>
    </xdr:to>
    <xdr:sp>
      <xdr:nvSpPr>
        <xdr:cNvPr id="30" name="Arc 37"/>
        <xdr:cNvSpPr>
          <a:spLocks/>
        </xdr:cNvSpPr>
      </xdr:nvSpPr>
      <xdr:spPr>
        <a:xfrm flipH="1">
          <a:off x="4533900" y="120872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70</xdr:row>
      <xdr:rowOff>114300</xdr:rowOff>
    </xdr:from>
    <xdr:to>
      <xdr:col>2</xdr:col>
      <xdr:colOff>419100</xdr:colOff>
      <xdr:row>71</xdr:row>
      <xdr:rowOff>28575</xdr:rowOff>
    </xdr:to>
    <xdr:sp>
      <xdr:nvSpPr>
        <xdr:cNvPr id="31" name="Arc 38"/>
        <xdr:cNvSpPr>
          <a:spLocks/>
        </xdr:cNvSpPr>
      </xdr:nvSpPr>
      <xdr:spPr>
        <a:xfrm flipH="1">
          <a:off x="1562100" y="116395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68</xdr:row>
      <xdr:rowOff>9525</xdr:rowOff>
    </xdr:from>
    <xdr:to>
      <xdr:col>7</xdr:col>
      <xdr:colOff>200025</xdr:colOff>
      <xdr:row>68</xdr:row>
      <xdr:rowOff>9525</xdr:rowOff>
    </xdr:to>
    <xdr:sp>
      <xdr:nvSpPr>
        <xdr:cNvPr id="32" name="Line 39"/>
        <xdr:cNvSpPr>
          <a:spLocks/>
        </xdr:cNvSpPr>
      </xdr:nvSpPr>
      <xdr:spPr>
        <a:xfrm>
          <a:off x="4143375" y="112109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70</xdr:row>
      <xdr:rowOff>38100</xdr:rowOff>
    </xdr:from>
    <xdr:to>
      <xdr:col>7</xdr:col>
      <xdr:colOff>200025</xdr:colOff>
      <xdr:row>70</xdr:row>
      <xdr:rowOff>38100</xdr:rowOff>
    </xdr:to>
    <xdr:sp>
      <xdr:nvSpPr>
        <xdr:cNvPr id="33" name="Line 40"/>
        <xdr:cNvSpPr>
          <a:spLocks/>
        </xdr:cNvSpPr>
      </xdr:nvSpPr>
      <xdr:spPr>
        <a:xfrm>
          <a:off x="4124325" y="11563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73</xdr:row>
      <xdr:rowOff>47625</xdr:rowOff>
    </xdr:from>
    <xdr:to>
      <xdr:col>7</xdr:col>
      <xdr:colOff>104775</xdr:colOff>
      <xdr:row>73</xdr:row>
      <xdr:rowOff>47625</xdr:rowOff>
    </xdr:to>
    <xdr:sp>
      <xdr:nvSpPr>
        <xdr:cNvPr id="34" name="Line 41"/>
        <xdr:cNvSpPr>
          <a:spLocks/>
        </xdr:cNvSpPr>
      </xdr:nvSpPr>
      <xdr:spPr>
        <a:xfrm>
          <a:off x="4133850" y="12058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73</xdr:row>
      <xdr:rowOff>66675</xdr:rowOff>
    </xdr:from>
    <xdr:to>
      <xdr:col>8</xdr:col>
      <xdr:colOff>428625</xdr:colOff>
      <xdr:row>73</xdr:row>
      <xdr:rowOff>66675</xdr:rowOff>
    </xdr:to>
    <xdr:sp>
      <xdr:nvSpPr>
        <xdr:cNvPr id="35" name="Line 43"/>
        <xdr:cNvSpPr>
          <a:spLocks/>
        </xdr:cNvSpPr>
      </xdr:nvSpPr>
      <xdr:spPr>
        <a:xfrm>
          <a:off x="4591050" y="120777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116</xdr:row>
      <xdr:rowOff>0</xdr:rowOff>
    </xdr:from>
    <xdr:to>
      <xdr:col>6</xdr:col>
      <xdr:colOff>314325</xdr:colOff>
      <xdr:row>116</xdr:row>
      <xdr:rowOff>0</xdr:rowOff>
    </xdr:to>
    <xdr:sp>
      <xdr:nvSpPr>
        <xdr:cNvPr id="36" name="Line 44"/>
        <xdr:cNvSpPr>
          <a:spLocks/>
        </xdr:cNvSpPr>
      </xdr:nvSpPr>
      <xdr:spPr>
        <a:xfrm>
          <a:off x="1228725" y="1897380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117</xdr:row>
      <xdr:rowOff>95250</xdr:rowOff>
    </xdr:from>
    <xdr:to>
      <xdr:col>5</xdr:col>
      <xdr:colOff>390525</xdr:colOff>
      <xdr:row>118</xdr:row>
      <xdr:rowOff>95250</xdr:rowOff>
    </xdr:to>
    <xdr:sp>
      <xdr:nvSpPr>
        <xdr:cNvPr id="37" name="Oval 47"/>
        <xdr:cNvSpPr>
          <a:spLocks/>
        </xdr:cNvSpPr>
      </xdr:nvSpPr>
      <xdr:spPr>
        <a:xfrm>
          <a:off x="3257550" y="19230975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117</xdr:row>
      <xdr:rowOff>76200</xdr:rowOff>
    </xdr:from>
    <xdr:to>
      <xdr:col>2</xdr:col>
      <xdr:colOff>95250</xdr:colOff>
      <xdr:row>118</xdr:row>
      <xdr:rowOff>76200</xdr:rowOff>
    </xdr:to>
    <xdr:sp>
      <xdr:nvSpPr>
        <xdr:cNvPr id="38" name="Oval 48"/>
        <xdr:cNvSpPr>
          <a:spLocks/>
        </xdr:cNvSpPr>
      </xdr:nvSpPr>
      <xdr:spPr>
        <a:xfrm>
          <a:off x="1133475" y="19211925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117</xdr:row>
      <xdr:rowOff>104775</xdr:rowOff>
    </xdr:from>
    <xdr:to>
      <xdr:col>6</xdr:col>
      <xdr:colOff>390525</xdr:colOff>
      <xdr:row>118</xdr:row>
      <xdr:rowOff>104775</xdr:rowOff>
    </xdr:to>
    <xdr:sp>
      <xdr:nvSpPr>
        <xdr:cNvPr id="39" name="Oval 49"/>
        <xdr:cNvSpPr>
          <a:spLocks/>
        </xdr:cNvSpPr>
      </xdr:nvSpPr>
      <xdr:spPr>
        <a:xfrm>
          <a:off x="3867150" y="19240500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116</xdr:row>
      <xdr:rowOff>9525</xdr:rowOff>
    </xdr:from>
    <xdr:to>
      <xdr:col>6</xdr:col>
      <xdr:colOff>314325</xdr:colOff>
      <xdr:row>117</xdr:row>
      <xdr:rowOff>85725</xdr:rowOff>
    </xdr:to>
    <xdr:sp>
      <xdr:nvSpPr>
        <xdr:cNvPr id="40" name="Line 51"/>
        <xdr:cNvSpPr>
          <a:spLocks/>
        </xdr:cNvSpPr>
      </xdr:nvSpPr>
      <xdr:spPr>
        <a:xfrm>
          <a:off x="3971925" y="18983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116</xdr:row>
      <xdr:rowOff>0</xdr:rowOff>
    </xdr:from>
    <xdr:to>
      <xdr:col>2</xdr:col>
      <xdr:colOff>0</xdr:colOff>
      <xdr:row>117</xdr:row>
      <xdr:rowOff>76200</xdr:rowOff>
    </xdr:to>
    <xdr:sp>
      <xdr:nvSpPr>
        <xdr:cNvPr id="41" name="Line 52"/>
        <xdr:cNvSpPr>
          <a:spLocks/>
        </xdr:cNvSpPr>
      </xdr:nvSpPr>
      <xdr:spPr>
        <a:xfrm>
          <a:off x="1219200" y="18973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116</xdr:row>
      <xdr:rowOff>9525</xdr:rowOff>
    </xdr:from>
    <xdr:to>
      <xdr:col>5</xdr:col>
      <xdr:colOff>304800</xdr:colOff>
      <xdr:row>117</xdr:row>
      <xdr:rowOff>85725</xdr:rowOff>
    </xdr:to>
    <xdr:sp>
      <xdr:nvSpPr>
        <xdr:cNvPr id="42" name="Line 53"/>
        <xdr:cNvSpPr>
          <a:spLocks/>
        </xdr:cNvSpPr>
      </xdr:nvSpPr>
      <xdr:spPr>
        <a:xfrm>
          <a:off x="3352800" y="189833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118</xdr:row>
      <xdr:rowOff>85725</xdr:rowOff>
    </xdr:from>
    <xdr:to>
      <xdr:col>2</xdr:col>
      <xdr:colOff>9525</xdr:colOff>
      <xdr:row>119</xdr:row>
      <xdr:rowOff>95250</xdr:rowOff>
    </xdr:to>
    <xdr:sp>
      <xdr:nvSpPr>
        <xdr:cNvPr id="43" name="Line 61"/>
        <xdr:cNvSpPr>
          <a:spLocks/>
        </xdr:cNvSpPr>
      </xdr:nvSpPr>
      <xdr:spPr>
        <a:xfrm flipV="1">
          <a:off x="1228725" y="19383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121</xdr:row>
      <xdr:rowOff>66675</xdr:rowOff>
    </xdr:from>
    <xdr:to>
      <xdr:col>1</xdr:col>
      <xdr:colOff>600075</xdr:colOff>
      <xdr:row>122</xdr:row>
      <xdr:rowOff>152400</xdr:rowOff>
    </xdr:to>
    <xdr:sp>
      <xdr:nvSpPr>
        <xdr:cNvPr id="44" name="Line 62"/>
        <xdr:cNvSpPr>
          <a:spLocks/>
        </xdr:cNvSpPr>
      </xdr:nvSpPr>
      <xdr:spPr>
        <a:xfrm>
          <a:off x="1209675" y="19850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122</xdr:row>
      <xdr:rowOff>142875</xdr:rowOff>
    </xdr:from>
    <xdr:to>
      <xdr:col>3</xdr:col>
      <xdr:colOff>38100</xdr:colOff>
      <xdr:row>122</xdr:row>
      <xdr:rowOff>142875</xdr:rowOff>
    </xdr:to>
    <xdr:sp>
      <xdr:nvSpPr>
        <xdr:cNvPr id="45" name="Line 63"/>
        <xdr:cNvSpPr>
          <a:spLocks/>
        </xdr:cNvSpPr>
      </xdr:nvSpPr>
      <xdr:spPr>
        <a:xfrm>
          <a:off x="1219200" y="200882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57150</xdr:rowOff>
    </xdr:from>
    <xdr:to>
      <xdr:col>3</xdr:col>
      <xdr:colOff>104775</xdr:colOff>
      <xdr:row>122</xdr:row>
      <xdr:rowOff>133350</xdr:rowOff>
    </xdr:to>
    <xdr:sp>
      <xdr:nvSpPr>
        <xdr:cNvPr id="46" name="Arc 68"/>
        <xdr:cNvSpPr>
          <a:spLocks/>
        </xdr:cNvSpPr>
      </xdr:nvSpPr>
      <xdr:spPr>
        <a:xfrm rot="16200000">
          <a:off x="1857375" y="200025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122</xdr:row>
      <xdr:rowOff>57150</xdr:rowOff>
    </xdr:from>
    <xdr:to>
      <xdr:col>3</xdr:col>
      <xdr:colOff>266700</xdr:colOff>
      <xdr:row>122</xdr:row>
      <xdr:rowOff>133350</xdr:rowOff>
    </xdr:to>
    <xdr:sp>
      <xdr:nvSpPr>
        <xdr:cNvPr id="47" name="Arc 69"/>
        <xdr:cNvSpPr>
          <a:spLocks/>
        </xdr:cNvSpPr>
      </xdr:nvSpPr>
      <xdr:spPr>
        <a:xfrm rot="16200000">
          <a:off x="2019300" y="200025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122</xdr:row>
      <xdr:rowOff>66675</xdr:rowOff>
    </xdr:from>
    <xdr:to>
      <xdr:col>3</xdr:col>
      <xdr:colOff>352425</xdr:colOff>
      <xdr:row>122</xdr:row>
      <xdr:rowOff>142875</xdr:rowOff>
    </xdr:to>
    <xdr:sp>
      <xdr:nvSpPr>
        <xdr:cNvPr id="48" name="Arc 71"/>
        <xdr:cNvSpPr>
          <a:spLocks/>
        </xdr:cNvSpPr>
      </xdr:nvSpPr>
      <xdr:spPr>
        <a:xfrm>
          <a:off x="2105025" y="200120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122</xdr:row>
      <xdr:rowOff>57150</xdr:rowOff>
    </xdr:from>
    <xdr:to>
      <xdr:col>3</xdr:col>
      <xdr:colOff>190500</xdr:colOff>
      <xdr:row>122</xdr:row>
      <xdr:rowOff>133350</xdr:rowOff>
    </xdr:to>
    <xdr:sp>
      <xdr:nvSpPr>
        <xdr:cNvPr id="49" name="Arc 72"/>
        <xdr:cNvSpPr>
          <a:spLocks/>
        </xdr:cNvSpPr>
      </xdr:nvSpPr>
      <xdr:spPr>
        <a:xfrm>
          <a:off x="1943100" y="200025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122</xdr:row>
      <xdr:rowOff>38100</xdr:rowOff>
    </xdr:from>
    <xdr:to>
      <xdr:col>5</xdr:col>
      <xdr:colOff>38100</xdr:colOff>
      <xdr:row>122</xdr:row>
      <xdr:rowOff>114300</xdr:rowOff>
    </xdr:to>
    <xdr:sp>
      <xdr:nvSpPr>
        <xdr:cNvPr id="50" name="Arc 75"/>
        <xdr:cNvSpPr>
          <a:spLocks/>
        </xdr:cNvSpPr>
      </xdr:nvSpPr>
      <xdr:spPr>
        <a:xfrm>
          <a:off x="3009900" y="199834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122</xdr:row>
      <xdr:rowOff>47625</xdr:rowOff>
    </xdr:from>
    <xdr:to>
      <xdr:col>4</xdr:col>
      <xdr:colOff>228600</xdr:colOff>
      <xdr:row>122</xdr:row>
      <xdr:rowOff>123825</xdr:rowOff>
    </xdr:to>
    <xdr:sp>
      <xdr:nvSpPr>
        <xdr:cNvPr id="51" name="Arc 76"/>
        <xdr:cNvSpPr>
          <a:spLocks/>
        </xdr:cNvSpPr>
      </xdr:nvSpPr>
      <xdr:spPr>
        <a:xfrm>
          <a:off x="2590800" y="199929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122</xdr:row>
      <xdr:rowOff>38100</xdr:rowOff>
    </xdr:from>
    <xdr:to>
      <xdr:col>5</xdr:col>
      <xdr:colOff>209550</xdr:colOff>
      <xdr:row>122</xdr:row>
      <xdr:rowOff>114300</xdr:rowOff>
    </xdr:to>
    <xdr:sp>
      <xdr:nvSpPr>
        <xdr:cNvPr id="52" name="Arc 77"/>
        <xdr:cNvSpPr>
          <a:spLocks/>
        </xdr:cNvSpPr>
      </xdr:nvSpPr>
      <xdr:spPr>
        <a:xfrm>
          <a:off x="3181350" y="199834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122</xdr:row>
      <xdr:rowOff>47625</xdr:rowOff>
    </xdr:from>
    <xdr:to>
      <xdr:col>4</xdr:col>
      <xdr:colOff>76200</xdr:colOff>
      <xdr:row>122</xdr:row>
      <xdr:rowOff>123825</xdr:rowOff>
    </xdr:to>
    <xdr:sp>
      <xdr:nvSpPr>
        <xdr:cNvPr id="53" name="Arc 79"/>
        <xdr:cNvSpPr>
          <a:spLocks/>
        </xdr:cNvSpPr>
      </xdr:nvSpPr>
      <xdr:spPr>
        <a:xfrm>
          <a:off x="2438400" y="199929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122</xdr:row>
      <xdr:rowOff>47625</xdr:rowOff>
    </xdr:from>
    <xdr:to>
      <xdr:col>4</xdr:col>
      <xdr:colOff>9525</xdr:colOff>
      <xdr:row>122</xdr:row>
      <xdr:rowOff>123825</xdr:rowOff>
    </xdr:to>
    <xdr:sp>
      <xdr:nvSpPr>
        <xdr:cNvPr id="54" name="Arc 82"/>
        <xdr:cNvSpPr>
          <a:spLocks/>
        </xdr:cNvSpPr>
      </xdr:nvSpPr>
      <xdr:spPr>
        <a:xfrm rot="16200000">
          <a:off x="2371725" y="199929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122</xdr:row>
      <xdr:rowOff>38100</xdr:rowOff>
    </xdr:from>
    <xdr:to>
      <xdr:col>5</xdr:col>
      <xdr:colOff>123825</xdr:colOff>
      <xdr:row>122</xdr:row>
      <xdr:rowOff>114300</xdr:rowOff>
    </xdr:to>
    <xdr:sp>
      <xdr:nvSpPr>
        <xdr:cNvPr id="55" name="Arc 83"/>
        <xdr:cNvSpPr>
          <a:spLocks/>
        </xdr:cNvSpPr>
      </xdr:nvSpPr>
      <xdr:spPr>
        <a:xfrm rot="16200000">
          <a:off x="3095625" y="199834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122</xdr:row>
      <xdr:rowOff>38100</xdr:rowOff>
    </xdr:from>
    <xdr:to>
      <xdr:col>4</xdr:col>
      <xdr:colOff>161925</xdr:colOff>
      <xdr:row>122</xdr:row>
      <xdr:rowOff>114300</xdr:rowOff>
    </xdr:to>
    <xdr:sp>
      <xdr:nvSpPr>
        <xdr:cNvPr id="56" name="Arc 85"/>
        <xdr:cNvSpPr>
          <a:spLocks/>
        </xdr:cNvSpPr>
      </xdr:nvSpPr>
      <xdr:spPr>
        <a:xfrm rot="16200000">
          <a:off x="2524125" y="199834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122</xdr:row>
      <xdr:rowOff>38100</xdr:rowOff>
    </xdr:from>
    <xdr:to>
      <xdr:col>4</xdr:col>
      <xdr:colOff>571500</xdr:colOff>
      <xdr:row>122</xdr:row>
      <xdr:rowOff>114300</xdr:rowOff>
    </xdr:to>
    <xdr:sp>
      <xdr:nvSpPr>
        <xdr:cNvPr id="57" name="Arc 88"/>
        <xdr:cNvSpPr>
          <a:spLocks/>
        </xdr:cNvSpPr>
      </xdr:nvSpPr>
      <xdr:spPr>
        <a:xfrm rot="16200000">
          <a:off x="2933700" y="199834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122</xdr:row>
      <xdr:rowOff>133350</xdr:rowOff>
    </xdr:from>
    <xdr:to>
      <xdr:col>3</xdr:col>
      <xdr:colOff>542925</xdr:colOff>
      <xdr:row>122</xdr:row>
      <xdr:rowOff>133350</xdr:rowOff>
    </xdr:to>
    <xdr:sp>
      <xdr:nvSpPr>
        <xdr:cNvPr id="58" name="Line 93"/>
        <xdr:cNvSpPr>
          <a:spLocks/>
        </xdr:cNvSpPr>
      </xdr:nvSpPr>
      <xdr:spPr>
        <a:xfrm>
          <a:off x="2200275" y="20078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122</xdr:row>
      <xdr:rowOff>123825</xdr:rowOff>
    </xdr:from>
    <xdr:to>
      <xdr:col>4</xdr:col>
      <xdr:colOff>495300</xdr:colOff>
      <xdr:row>122</xdr:row>
      <xdr:rowOff>123825</xdr:rowOff>
    </xdr:to>
    <xdr:sp>
      <xdr:nvSpPr>
        <xdr:cNvPr id="59" name="Line 96"/>
        <xdr:cNvSpPr>
          <a:spLocks/>
        </xdr:cNvSpPr>
      </xdr:nvSpPr>
      <xdr:spPr>
        <a:xfrm>
          <a:off x="2676525" y="200691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119</xdr:row>
      <xdr:rowOff>104775</xdr:rowOff>
    </xdr:from>
    <xdr:to>
      <xdr:col>2</xdr:col>
      <xdr:colOff>19050</xdr:colOff>
      <xdr:row>120</xdr:row>
      <xdr:rowOff>19050</xdr:rowOff>
    </xdr:to>
    <xdr:sp>
      <xdr:nvSpPr>
        <xdr:cNvPr id="60" name="Arc 98"/>
        <xdr:cNvSpPr>
          <a:spLocks/>
        </xdr:cNvSpPr>
      </xdr:nvSpPr>
      <xdr:spPr>
        <a:xfrm flipH="1">
          <a:off x="1162050" y="195643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119</xdr:row>
      <xdr:rowOff>133350</xdr:rowOff>
    </xdr:from>
    <xdr:to>
      <xdr:col>5</xdr:col>
      <xdr:colOff>295275</xdr:colOff>
      <xdr:row>120</xdr:row>
      <xdr:rowOff>47625</xdr:rowOff>
    </xdr:to>
    <xdr:sp>
      <xdr:nvSpPr>
        <xdr:cNvPr id="61" name="Arc 99"/>
        <xdr:cNvSpPr>
          <a:spLocks/>
        </xdr:cNvSpPr>
      </xdr:nvSpPr>
      <xdr:spPr>
        <a:xfrm flipH="1">
          <a:off x="3267075" y="195929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120</xdr:row>
      <xdr:rowOff>28575</xdr:rowOff>
    </xdr:from>
    <xdr:to>
      <xdr:col>2</xdr:col>
      <xdr:colOff>28575</xdr:colOff>
      <xdr:row>120</xdr:row>
      <xdr:rowOff>104775</xdr:rowOff>
    </xdr:to>
    <xdr:sp>
      <xdr:nvSpPr>
        <xdr:cNvPr id="62" name="Arc 101"/>
        <xdr:cNvSpPr>
          <a:spLocks/>
        </xdr:cNvSpPr>
      </xdr:nvSpPr>
      <xdr:spPr>
        <a:xfrm rot="16200000" flipH="1">
          <a:off x="1171575" y="196500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38100</xdr:rowOff>
    </xdr:from>
    <xdr:to>
      <xdr:col>5</xdr:col>
      <xdr:colOff>295275</xdr:colOff>
      <xdr:row>120</xdr:row>
      <xdr:rowOff>114300</xdr:rowOff>
    </xdr:to>
    <xdr:sp>
      <xdr:nvSpPr>
        <xdr:cNvPr id="63" name="Arc 102"/>
        <xdr:cNvSpPr>
          <a:spLocks/>
        </xdr:cNvSpPr>
      </xdr:nvSpPr>
      <xdr:spPr>
        <a:xfrm rot="16200000" flipH="1">
          <a:off x="3267075" y="196596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121</xdr:row>
      <xdr:rowOff>9525</xdr:rowOff>
    </xdr:from>
    <xdr:to>
      <xdr:col>2</xdr:col>
      <xdr:colOff>19050</xdr:colOff>
      <xdr:row>121</xdr:row>
      <xdr:rowOff>85725</xdr:rowOff>
    </xdr:to>
    <xdr:sp>
      <xdr:nvSpPr>
        <xdr:cNvPr id="64" name="Arc 104"/>
        <xdr:cNvSpPr>
          <a:spLocks/>
        </xdr:cNvSpPr>
      </xdr:nvSpPr>
      <xdr:spPr>
        <a:xfrm rot="16200000" flipH="1">
          <a:off x="1162050" y="197929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121</xdr:row>
      <xdr:rowOff>28575</xdr:rowOff>
    </xdr:from>
    <xdr:to>
      <xdr:col>5</xdr:col>
      <xdr:colOff>295275</xdr:colOff>
      <xdr:row>121</xdr:row>
      <xdr:rowOff>104775</xdr:rowOff>
    </xdr:to>
    <xdr:sp>
      <xdr:nvSpPr>
        <xdr:cNvPr id="65" name="Arc 105"/>
        <xdr:cNvSpPr>
          <a:spLocks/>
        </xdr:cNvSpPr>
      </xdr:nvSpPr>
      <xdr:spPr>
        <a:xfrm rot="16200000" flipH="1">
          <a:off x="3267075" y="198120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120</xdr:row>
      <xdr:rowOff>95250</xdr:rowOff>
    </xdr:from>
    <xdr:to>
      <xdr:col>2</xdr:col>
      <xdr:colOff>9525</xdr:colOff>
      <xdr:row>121</xdr:row>
      <xdr:rowOff>9525</xdr:rowOff>
    </xdr:to>
    <xdr:sp>
      <xdr:nvSpPr>
        <xdr:cNvPr id="66" name="Arc 107"/>
        <xdr:cNvSpPr>
          <a:spLocks/>
        </xdr:cNvSpPr>
      </xdr:nvSpPr>
      <xdr:spPr>
        <a:xfrm flipH="1">
          <a:off x="1152525" y="197167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120</xdr:row>
      <xdr:rowOff>123825</xdr:rowOff>
    </xdr:from>
    <xdr:to>
      <xdr:col>5</xdr:col>
      <xdr:colOff>295275</xdr:colOff>
      <xdr:row>121</xdr:row>
      <xdr:rowOff>38100</xdr:rowOff>
    </xdr:to>
    <xdr:sp>
      <xdr:nvSpPr>
        <xdr:cNvPr id="67" name="Arc 108"/>
        <xdr:cNvSpPr>
          <a:spLocks/>
        </xdr:cNvSpPr>
      </xdr:nvSpPr>
      <xdr:spPr>
        <a:xfrm flipH="1">
          <a:off x="3267075" y="197453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118</xdr:row>
      <xdr:rowOff>95250</xdr:rowOff>
    </xdr:from>
    <xdr:to>
      <xdr:col>5</xdr:col>
      <xdr:colOff>314325</xdr:colOff>
      <xdr:row>119</xdr:row>
      <xdr:rowOff>133350</xdr:rowOff>
    </xdr:to>
    <xdr:sp>
      <xdr:nvSpPr>
        <xdr:cNvPr id="68" name="Line 110"/>
        <xdr:cNvSpPr>
          <a:spLocks/>
        </xdr:cNvSpPr>
      </xdr:nvSpPr>
      <xdr:spPr>
        <a:xfrm>
          <a:off x="3362325" y="193929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118</xdr:row>
      <xdr:rowOff>114300</xdr:rowOff>
    </xdr:from>
    <xdr:to>
      <xdr:col>6</xdr:col>
      <xdr:colOff>314325</xdr:colOff>
      <xdr:row>119</xdr:row>
      <xdr:rowOff>133350</xdr:rowOff>
    </xdr:to>
    <xdr:sp>
      <xdr:nvSpPr>
        <xdr:cNvPr id="69" name="Line 111"/>
        <xdr:cNvSpPr>
          <a:spLocks/>
        </xdr:cNvSpPr>
      </xdr:nvSpPr>
      <xdr:spPr>
        <a:xfrm>
          <a:off x="3971925" y="19411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122</xdr:row>
      <xdr:rowOff>104775</xdr:rowOff>
    </xdr:from>
    <xdr:to>
      <xdr:col>6</xdr:col>
      <xdr:colOff>314325</xdr:colOff>
      <xdr:row>122</xdr:row>
      <xdr:rowOff>104775</xdr:rowOff>
    </xdr:to>
    <xdr:sp>
      <xdr:nvSpPr>
        <xdr:cNvPr id="70" name="Line 112"/>
        <xdr:cNvSpPr>
          <a:spLocks/>
        </xdr:cNvSpPr>
      </xdr:nvSpPr>
      <xdr:spPr>
        <a:xfrm>
          <a:off x="3276600" y="2005012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121</xdr:row>
      <xdr:rowOff>104775</xdr:rowOff>
    </xdr:from>
    <xdr:to>
      <xdr:col>5</xdr:col>
      <xdr:colOff>295275</xdr:colOff>
      <xdr:row>122</xdr:row>
      <xdr:rowOff>104775</xdr:rowOff>
    </xdr:to>
    <xdr:sp>
      <xdr:nvSpPr>
        <xdr:cNvPr id="71" name="Line 113"/>
        <xdr:cNvSpPr>
          <a:spLocks/>
        </xdr:cNvSpPr>
      </xdr:nvSpPr>
      <xdr:spPr>
        <a:xfrm>
          <a:off x="3343275" y="19888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121</xdr:row>
      <xdr:rowOff>133350</xdr:rowOff>
    </xdr:from>
    <xdr:to>
      <xdr:col>6</xdr:col>
      <xdr:colOff>323850</xdr:colOff>
      <xdr:row>122</xdr:row>
      <xdr:rowOff>104775</xdr:rowOff>
    </xdr:to>
    <xdr:sp>
      <xdr:nvSpPr>
        <xdr:cNvPr id="72" name="Line 114"/>
        <xdr:cNvSpPr>
          <a:spLocks/>
        </xdr:cNvSpPr>
      </xdr:nvSpPr>
      <xdr:spPr>
        <a:xfrm>
          <a:off x="3981450" y="199167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125</xdr:row>
      <xdr:rowOff>0</xdr:rowOff>
    </xdr:from>
    <xdr:to>
      <xdr:col>6</xdr:col>
      <xdr:colOff>361950</xdr:colOff>
      <xdr:row>125</xdr:row>
      <xdr:rowOff>76200</xdr:rowOff>
    </xdr:to>
    <xdr:sp>
      <xdr:nvSpPr>
        <xdr:cNvPr id="73" name="Arc 115"/>
        <xdr:cNvSpPr>
          <a:spLocks/>
        </xdr:cNvSpPr>
      </xdr:nvSpPr>
      <xdr:spPr>
        <a:xfrm flipH="1">
          <a:off x="3943350" y="204311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119</xdr:row>
      <xdr:rowOff>142875</xdr:rowOff>
    </xdr:from>
    <xdr:to>
      <xdr:col>6</xdr:col>
      <xdr:colOff>323850</xdr:colOff>
      <xdr:row>120</xdr:row>
      <xdr:rowOff>57150</xdr:rowOff>
    </xdr:to>
    <xdr:sp>
      <xdr:nvSpPr>
        <xdr:cNvPr id="74" name="Arc 116"/>
        <xdr:cNvSpPr>
          <a:spLocks/>
        </xdr:cNvSpPr>
      </xdr:nvSpPr>
      <xdr:spPr>
        <a:xfrm flipH="1">
          <a:off x="3905250" y="196024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285750</xdr:colOff>
      <xdr:row>124</xdr:row>
      <xdr:rowOff>85725</xdr:rowOff>
    </xdr:from>
    <xdr:to>
      <xdr:col>6</xdr:col>
      <xdr:colOff>361950</xdr:colOff>
      <xdr:row>125</xdr:row>
      <xdr:rowOff>0</xdr:rowOff>
    </xdr:to>
    <xdr:sp>
      <xdr:nvSpPr>
        <xdr:cNvPr id="75" name="Arc 117"/>
        <xdr:cNvSpPr>
          <a:spLocks/>
        </xdr:cNvSpPr>
      </xdr:nvSpPr>
      <xdr:spPr>
        <a:xfrm rot="16200000" flipH="1">
          <a:off x="3943350" y="203549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120</xdr:row>
      <xdr:rowOff>57150</xdr:rowOff>
    </xdr:from>
    <xdr:to>
      <xdr:col>6</xdr:col>
      <xdr:colOff>333375</xdr:colOff>
      <xdr:row>120</xdr:row>
      <xdr:rowOff>133350</xdr:rowOff>
    </xdr:to>
    <xdr:sp>
      <xdr:nvSpPr>
        <xdr:cNvPr id="76" name="Arc 118"/>
        <xdr:cNvSpPr>
          <a:spLocks/>
        </xdr:cNvSpPr>
      </xdr:nvSpPr>
      <xdr:spPr>
        <a:xfrm rot="16200000" flipH="1">
          <a:off x="3914775" y="196786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124</xdr:row>
      <xdr:rowOff>9525</xdr:rowOff>
    </xdr:from>
    <xdr:to>
      <xdr:col>6</xdr:col>
      <xdr:colOff>352425</xdr:colOff>
      <xdr:row>124</xdr:row>
      <xdr:rowOff>85725</xdr:rowOff>
    </xdr:to>
    <xdr:sp>
      <xdr:nvSpPr>
        <xdr:cNvPr id="77" name="Arc 119"/>
        <xdr:cNvSpPr>
          <a:spLocks/>
        </xdr:cNvSpPr>
      </xdr:nvSpPr>
      <xdr:spPr>
        <a:xfrm flipH="1">
          <a:off x="3933825" y="202787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120</xdr:row>
      <xdr:rowOff>142875</xdr:rowOff>
    </xdr:from>
    <xdr:to>
      <xdr:col>6</xdr:col>
      <xdr:colOff>333375</xdr:colOff>
      <xdr:row>121</xdr:row>
      <xdr:rowOff>57150</xdr:rowOff>
    </xdr:to>
    <xdr:sp>
      <xdr:nvSpPr>
        <xdr:cNvPr id="78" name="Arc 120"/>
        <xdr:cNvSpPr>
          <a:spLocks/>
        </xdr:cNvSpPr>
      </xdr:nvSpPr>
      <xdr:spPr>
        <a:xfrm flipH="1">
          <a:off x="3914775" y="197643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125</xdr:row>
      <xdr:rowOff>66675</xdr:rowOff>
    </xdr:from>
    <xdr:to>
      <xdr:col>6</xdr:col>
      <xdr:colOff>371475</xdr:colOff>
      <xdr:row>125</xdr:row>
      <xdr:rowOff>142875</xdr:rowOff>
    </xdr:to>
    <xdr:sp>
      <xdr:nvSpPr>
        <xdr:cNvPr id="79" name="Arc 121"/>
        <xdr:cNvSpPr>
          <a:spLocks/>
        </xdr:cNvSpPr>
      </xdr:nvSpPr>
      <xdr:spPr>
        <a:xfrm rot="16200000" flipH="1">
          <a:off x="3952875" y="204978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121</xdr:row>
      <xdr:rowOff>57150</xdr:rowOff>
    </xdr:from>
    <xdr:to>
      <xdr:col>6</xdr:col>
      <xdr:colOff>333375</xdr:colOff>
      <xdr:row>121</xdr:row>
      <xdr:rowOff>133350</xdr:rowOff>
    </xdr:to>
    <xdr:sp>
      <xdr:nvSpPr>
        <xdr:cNvPr id="80" name="Arc 122"/>
        <xdr:cNvSpPr>
          <a:spLocks/>
        </xdr:cNvSpPr>
      </xdr:nvSpPr>
      <xdr:spPr>
        <a:xfrm rot="16200000" flipH="1">
          <a:off x="3914775" y="198405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122</xdr:row>
      <xdr:rowOff>104775</xdr:rowOff>
    </xdr:from>
    <xdr:to>
      <xdr:col>6</xdr:col>
      <xdr:colOff>333375</xdr:colOff>
      <xdr:row>124</xdr:row>
      <xdr:rowOff>19050</xdr:rowOff>
    </xdr:to>
    <xdr:sp>
      <xdr:nvSpPr>
        <xdr:cNvPr id="81" name="Line 123"/>
        <xdr:cNvSpPr>
          <a:spLocks/>
        </xdr:cNvSpPr>
      </xdr:nvSpPr>
      <xdr:spPr>
        <a:xfrm>
          <a:off x="3990975" y="200501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125</xdr:row>
      <xdr:rowOff>152400</xdr:rowOff>
    </xdr:from>
    <xdr:to>
      <xdr:col>6</xdr:col>
      <xdr:colOff>371475</xdr:colOff>
      <xdr:row>128</xdr:row>
      <xdr:rowOff>9525</xdr:rowOff>
    </xdr:to>
    <xdr:sp>
      <xdr:nvSpPr>
        <xdr:cNvPr id="82" name="Line 124"/>
        <xdr:cNvSpPr>
          <a:spLocks/>
        </xdr:cNvSpPr>
      </xdr:nvSpPr>
      <xdr:spPr>
        <a:xfrm>
          <a:off x="4029075" y="205835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184</xdr:row>
      <xdr:rowOff>114300</xdr:rowOff>
    </xdr:from>
    <xdr:to>
      <xdr:col>1</xdr:col>
      <xdr:colOff>590550</xdr:colOff>
      <xdr:row>186</xdr:row>
      <xdr:rowOff>85725</xdr:rowOff>
    </xdr:to>
    <xdr:sp>
      <xdr:nvSpPr>
        <xdr:cNvPr id="83" name="Oval 125"/>
        <xdr:cNvSpPr>
          <a:spLocks/>
        </xdr:cNvSpPr>
      </xdr:nvSpPr>
      <xdr:spPr>
        <a:xfrm>
          <a:off x="904875" y="30099000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295275</xdr:colOff>
      <xdr:row>188</xdr:row>
      <xdr:rowOff>114300</xdr:rowOff>
    </xdr:from>
    <xdr:to>
      <xdr:col>1</xdr:col>
      <xdr:colOff>590550</xdr:colOff>
      <xdr:row>190</xdr:row>
      <xdr:rowOff>85725</xdr:rowOff>
    </xdr:to>
    <xdr:sp>
      <xdr:nvSpPr>
        <xdr:cNvPr id="84" name="Oval 126"/>
        <xdr:cNvSpPr>
          <a:spLocks/>
        </xdr:cNvSpPr>
      </xdr:nvSpPr>
      <xdr:spPr>
        <a:xfrm>
          <a:off x="904875" y="30746700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186</xdr:row>
      <xdr:rowOff>47625</xdr:rowOff>
    </xdr:from>
    <xdr:to>
      <xdr:col>8</xdr:col>
      <xdr:colOff>247650</xdr:colOff>
      <xdr:row>188</xdr:row>
      <xdr:rowOff>19050</xdr:rowOff>
    </xdr:to>
    <xdr:sp>
      <xdr:nvSpPr>
        <xdr:cNvPr id="85" name="Oval 127"/>
        <xdr:cNvSpPr>
          <a:spLocks/>
        </xdr:cNvSpPr>
      </xdr:nvSpPr>
      <xdr:spPr>
        <a:xfrm>
          <a:off x="4829175" y="30356175"/>
          <a:ext cx="2952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187</xdr:row>
      <xdr:rowOff>0</xdr:rowOff>
    </xdr:from>
    <xdr:to>
      <xdr:col>4</xdr:col>
      <xdr:colOff>57150</xdr:colOff>
      <xdr:row>187</xdr:row>
      <xdr:rowOff>104775</xdr:rowOff>
    </xdr:to>
    <xdr:sp>
      <xdr:nvSpPr>
        <xdr:cNvPr id="86" name="Arc 129"/>
        <xdr:cNvSpPr>
          <a:spLocks/>
        </xdr:cNvSpPr>
      </xdr:nvSpPr>
      <xdr:spPr>
        <a:xfrm flipH="1">
          <a:off x="2419350" y="30470475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185</xdr:row>
      <xdr:rowOff>19050</xdr:rowOff>
    </xdr:from>
    <xdr:to>
      <xdr:col>2</xdr:col>
      <xdr:colOff>333375</xdr:colOff>
      <xdr:row>185</xdr:row>
      <xdr:rowOff>123825</xdr:rowOff>
    </xdr:to>
    <xdr:sp>
      <xdr:nvSpPr>
        <xdr:cNvPr id="87" name="Arc 131"/>
        <xdr:cNvSpPr>
          <a:spLocks/>
        </xdr:cNvSpPr>
      </xdr:nvSpPr>
      <xdr:spPr>
        <a:xfrm flipH="1">
          <a:off x="1476375" y="30165675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185</xdr:row>
      <xdr:rowOff>9525</xdr:rowOff>
    </xdr:from>
    <xdr:to>
      <xdr:col>2</xdr:col>
      <xdr:colOff>523875</xdr:colOff>
      <xdr:row>185</xdr:row>
      <xdr:rowOff>114300</xdr:rowOff>
    </xdr:to>
    <xdr:sp>
      <xdr:nvSpPr>
        <xdr:cNvPr id="88" name="Arc 132"/>
        <xdr:cNvSpPr>
          <a:spLocks/>
        </xdr:cNvSpPr>
      </xdr:nvSpPr>
      <xdr:spPr>
        <a:xfrm flipH="1">
          <a:off x="1666875" y="30156150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189</xdr:row>
      <xdr:rowOff>38100</xdr:rowOff>
    </xdr:from>
    <xdr:to>
      <xdr:col>2</xdr:col>
      <xdr:colOff>323850</xdr:colOff>
      <xdr:row>189</xdr:row>
      <xdr:rowOff>142875</xdr:rowOff>
    </xdr:to>
    <xdr:sp>
      <xdr:nvSpPr>
        <xdr:cNvPr id="89" name="Arc 134"/>
        <xdr:cNvSpPr>
          <a:spLocks/>
        </xdr:cNvSpPr>
      </xdr:nvSpPr>
      <xdr:spPr>
        <a:xfrm flipH="1">
          <a:off x="1466850" y="30832425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189</xdr:row>
      <xdr:rowOff>28575</xdr:rowOff>
    </xdr:from>
    <xdr:to>
      <xdr:col>2</xdr:col>
      <xdr:colOff>466725</xdr:colOff>
      <xdr:row>189</xdr:row>
      <xdr:rowOff>133350</xdr:rowOff>
    </xdr:to>
    <xdr:sp>
      <xdr:nvSpPr>
        <xdr:cNvPr id="90" name="Arc 135"/>
        <xdr:cNvSpPr>
          <a:spLocks/>
        </xdr:cNvSpPr>
      </xdr:nvSpPr>
      <xdr:spPr>
        <a:xfrm flipH="1">
          <a:off x="1609725" y="30822900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186</xdr:row>
      <xdr:rowOff>133350</xdr:rowOff>
    </xdr:from>
    <xdr:to>
      <xdr:col>5</xdr:col>
      <xdr:colOff>333375</xdr:colOff>
      <xdr:row>187</xdr:row>
      <xdr:rowOff>47625</xdr:rowOff>
    </xdr:to>
    <xdr:sp>
      <xdr:nvSpPr>
        <xdr:cNvPr id="91" name="Arc 136"/>
        <xdr:cNvSpPr>
          <a:spLocks/>
        </xdr:cNvSpPr>
      </xdr:nvSpPr>
      <xdr:spPr>
        <a:xfrm rot="16200000" flipV="1">
          <a:off x="3276600" y="30441900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189</xdr:row>
      <xdr:rowOff>38100</xdr:rowOff>
    </xdr:from>
    <xdr:to>
      <xdr:col>2</xdr:col>
      <xdr:colOff>561975</xdr:colOff>
      <xdr:row>189</xdr:row>
      <xdr:rowOff>114300</xdr:rowOff>
    </xdr:to>
    <xdr:sp>
      <xdr:nvSpPr>
        <xdr:cNvPr id="92" name="Arc 137"/>
        <xdr:cNvSpPr>
          <a:spLocks/>
        </xdr:cNvSpPr>
      </xdr:nvSpPr>
      <xdr:spPr>
        <a:xfrm rot="16200000" flipV="1">
          <a:off x="1676400" y="30832425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185</xdr:row>
      <xdr:rowOff>19050</xdr:rowOff>
    </xdr:from>
    <xdr:to>
      <xdr:col>2</xdr:col>
      <xdr:colOff>438150</xdr:colOff>
      <xdr:row>185</xdr:row>
      <xdr:rowOff>95250</xdr:rowOff>
    </xdr:to>
    <xdr:sp>
      <xdr:nvSpPr>
        <xdr:cNvPr id="93" name="Arc 138"/>
        <xdr:cNvSpPr>
          <a:spLocks/>
        </xdr:cNvSpPr>
      </xdr:nvSpPr>
      <xdr:spPr>
        <a:xfrm rot="16200000" flipV="1">
          <a:off x="1552575" y="30165675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185</xdr:row>
      <xdr:rowOff>9525</xdr:rowOff>
    </xdr:from>
    <xdr:to>
      <xdr:col>3</xdr:col>
      <xdr:colOff>19050</xdr:colOff>
      <xdr:row>185</xdr:row>
      <xdr:rowOff>85725</xdr:rowOff>
    </xdr:to>
    <xdr:sp>
      <xdr:nvSpPr>
        <xdr:cNvPr id="94" name="Arc 139"/>
        <xdr:cNvSpPr>
          <a:spLocks/>
        </xdr:cNvSpPr>
      </xdr:nvSpPr>
      <xdr:spPr>
        <a:xfrm rot="16200000" flipV="1">
          <a:off x="1743075" y="30156150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189</xdr:row>
      <xdr:rowOff>28575</xdr:rowOff>
    </xdr:from>
    <xdr:to>
      <xdr:col>2</xdr:col>
      <xdr:colOff>419100</xdr:colOff>
      <xdr:row>189</xdr:row>
      <xdr:rowOff>104775</xdr:rowOff>
    </xdr:to>
    <xdr:sp>
      <xdr:nvSpPr>
        <xdr:cNvPr id="95" name="Arc 140"/>
        <xdr:cNvSpPr>
          <a:spLocks/>
        </xdr:cNvSpPr>
      </xdr:nvSpPr>
      <xdr:spPr>
        <a:xfrm rot="16200000" flipV="1">
          <a:off x="1533525" y="30822900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485775</xdr:colOff>
      <xdr:row>186</xdr:row>
      <xdr:rowOff>152400</xdr:rowOff>
    </xdr:from>
    <xdr:to>
      <xdr:col>3</xdr:col>
      <xdr:colOff>590550</xdr:colOff>
      <xdr:row>187</xdr:row>
      <xdr:rowOff>66675</xdr:rowOff>
    </xdr:to>
    <xdr:sp>
      <xdr:nvSpPr>
        <xdr:cNvPr id="96" name="Arc 141"/>
        <xdr:cNvSpPr>
          <a:spLocks/>
        </xdr:cNvSpPr>
      </xdr:nvSpPr>
      <xdr:spPr>
        <a:xfrm rot="16200000" flipV="1">
          <a:off x="2314575" y="30460950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187</xdr:row>
      <xdr:rowOff>0</xdr:rowOff>
    </xdr:from>
    <xdr:to>
      <xdr:col>4</xdr:col>
      <xdr:colOff>171450</xdr:colOff>
      <xdr:row>187</xdr:row>
      <xdr:rowOff>76200</xdr:rowOff>
    </xdr:to>
    <xdr:sp>
      <xdr:nvSpPr>
        <xdr:cNvPr id="97" name="Arc 143"/>
        <xdr:cNvSpPr>
          <a:spLocks/>
        </xdr:cNvSpPr>
      </xdr:nvSpPr>
      <xdr:spPr>
        <a:xfrm rot="16200000" flipV="1">
          <a:off x="2505075" y="30470475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189</xdr:row>
      <xdr:rowOff>114300</xdr:rowOff>
    </xdr:from>
    <xdr:to>
      <xdr:col>2</xdr:col>
      <xdr:colOff>266700</xdr:colOff>
      <xdr:row>189</xdr:row>
      <xdr:rowOff>114300</xdr:rowOff>
    </xdr:to>
    <xdr:sp>
      <xdr:nvSpPr>
        <xdr:cNvPr id="98" name="Line 145"/>
        <xdr:cNvSpPr>
          <a:spLocks/>
        </xdr:cNvSpPr>
      </xdr:nvSpPr>
      <xdr:spPr>
        <a:xfrm>
          <a:off x="1209675" y="309086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185</xdr:row>
      <xdr:rowOff>95250</xdr:rowOff>
    </xdr:from>
    <xdr:to>
      <xdr:col>2</xdr:col>
      <xdr:colOff>276225</xdr:colOff>
      <xdr:row>185</xdr:row>
      <xdr:rowOff>95250</xdr:rowOff>
    </xdr:to>
    <xdr:sp>
      <xdr:nvSpPr>
        <xdr:cNvPr id="99" name="Line 148"/>
        <xdr:cNvSpPr>
          <a:spLocks/>
        </xdr:cNvSpPr>
      </xdr:nvSpPr>
      <xdr:spPr>
        <a:xfrm>
          <a:off x="1219200" y="302418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185</xdr:row>
      <xdr:rowOff>104775</xdr:rowOff>
    </xdr:from>
    <xdr:to>
      <xdr:col>3</xdr:col>
      <xdr:colOff>180975</xdr:colOff>
      <xdr:row>189</xdr:row>
      <xdr:rowOff>123825</xdr:rowOff>
    </xdr:to>
    <xdr:sp>
      <xdr:nvSpPr>
        <xdr:cNvPr id="100" name="Line 151"/>
        <xdr:cNvSpPr>
          <a:spLocks/>
        </xdr:cNvSpPr>
      </xdr:nvSpPr>
      <xdr:spPr>
        <a:xfrm>
          <a:off x="2009775" y="30251400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187</xdr:row>
      <xdr:rowOff>66675</xdr:rowOff>
    </xdr:from>
    <xdr:to>
      <xdr:col>3</xdr:col>
      <xdr:colOff>457200</xdr:colOff>
      <xdr:row>187</xdr:row>
      <xdr:rowOff>66675</xdr:rowOff>
    </xdr:to>
    <xdr:sp>
      <xdr:nvSpPr>
        <xdr:cNvPr id="101" name="Line 154"/>
        <xdr:cNvSpPr>
          <a:spLocks/>
        </xdr:cNvSpPr>
      </xdr:nvSpPr>
      <xdr:spPr>
        <a:xfrm flipV="1">
          <a:off x="2009775" y="3053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187</xdr:row>
      <xdr:rowOff>38100</xdr:rowOff>
    </xdr:from>
    <xdr:to>
      <xdr:col>5</xdr:col>
      <xdr:colOff>142875</xdr:colOff>
      <xdr:row>187</xdr:row>
      <xdr:rowOff>38100</xdr:rowOff>
    </xdr:to>
    <xdr:sp>
      <xdr:nvSpPr>
        <xdr:cNvPr id="102" name="Line 156"/>
        <xdr:cNvSpPr>
          <a:spLocks/>
        </xdr:cNvSpPr>
      </xdr:nvSpPr>
      <xdr:spPr>
        <a:xfrm flipV="1">
          <a:off x="2914650" y="30508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187</xdr:row>
      <xdr:rowOff>28575</xdr:rowOff>
    </xdr:from>
    <xdr:to>
      <xdr:col>7</xdr:col>
      <xdr:colOff>542925</xdr:colOff>
      <xdr:row>187</xdr:row>
      <xdr:rowOff>28575</xdr:rowOff>
    </xdr:to>
    <xdr:sp>
      <xdr:nvSpPr>
        <xdr:cNvPr id="103" name="Line 157"/>
        <xdr:cNvSpPr>
          <a:spLocks/>
        </xdr:cNvSpPr>
      </xdr:nvSpPr>
      <xdr:spPr>
        <a:xfrm flipV="1">
          <a:off x="4533900" y="304990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186</xdr:row>
      <xdr:rowOff>123825</xdr:rowOff>
    </xdr:from>
    <xdr:to>
      <xdr:col>6</xdr:col>
      <xdr:colOff>238125</xdr:colOff>
      <xdr:row>187</xdr:row>
      <xdr:rowOff>38100</xdr:rowOff>
    </xdr:to>
    <xdr:sp>
      <xdr:nvSpPr>
        <xdr:cNvPr id="104" name="Arc 160"/>
        <xdr:cNvSpPr>
          <a:spLocks/>
        </xdr:cNvSpPr>
      </xdr:nvSpPr>
      <xdr:spPr>
        <a:xfrm rot="16200000" flipV="1">
          <a:off x="3790950" y="30432375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186</xdr:row>
      <xdr:rowOff>133350</xdr:rowOff>
    </xdr:from>
    <xdr:to>
      <xdr:col>5</xdr:col>
      <xdr:colOff>504825</xdr:colOff>
      <xdr:row>187</xdr:row>
      <xdr:rowOff>47625</xdr:rowOff>
    </xdr:to>
    <xdr:sp>
      <xdr:nvSpPr>
        <xdr:cNvPr id="105" name="Arc 161"/>
        <xdr:cNvSpPr>
          <a:spLocks/>
        </xdr:cNvSpPr>
      </xdr:nvSpPr>
      <xdr:spPr>
        <a:xfrm rot="16200000" flipV="1">
          <a:off x="3448050" y="30441900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186</xdr:row>
      <xdr:rowOff>123825</xdr:rowOff>
    </xdr:from>
    <xdr:to>
      <xdr:col>6</xdr:col>
      <xdr:colOff>381000</xdr:colOff>
      <xdr:row>187</xdr:row>
      <xdr:rowOff>38100</xdr:rowOff>
    </xdr:to>
    <xdr:sp>
      <xdr:nvSpPr>
        <xdr:cNvPr id="106" name="Arc 162"/>
        <xdr:cNvSpPr>
          <a:spLocks/>
        </xdr:cNvSpPr>
      </xdr:nvSpPr>
      <xdr:spPr>
        <a:xfrm rot="16200000" flipV="1">
          <a:off x="3933825" y="30432375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186</xdr:row>
      <xdr:rowOff>123825</xdr:rowOff>
    </xdr:from>
    <xdr:to>
      <xdr:col>7</xdr:col>
      <xdr:colOff>85725</xdr:colOff>
      <xdr:row>187</xdr:row>
      <xdr:rowOff>38100</xdr:rowOff>
    </xdr:to>
    <xdr:sp>
      <xdr:nvSpPr>
        <xdr:cNvPr id="107" name="Arc 163"/>
        <xdr:cNvSpPr>
          <a:spLocks/>
        </xdr:cNvSpPr>
      </xdr:nvSpPr>
      <xdr:spPr>
        <a:xfrm rot="16200000" flipV="1">
          <a:off x="4248150" y="30432375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186</xdr:row>
      <xdr:rowOff>123825</xdr:rowOff>
    </xdr:from>
    <xdr:to>
      <xdr:col>7</xdr:col>
      <xdr:colOff>257175</xdr:colOff>
      <xdr:row>187</xdr:row>
      <xdr:rowOff>38100</xdr:rowOff>
    </xdr:to>
    <xdr:sp>
      <xdr:nvSpPr>
        <xdr:cNvPr id="108" name="Arc 164"/>
        <xdr:cNvSpPr>
          <a:spLocks/>
        </xdr:cNvSpPr>
      </xdr:nvSpPr>
      <xdr:spPr>
        <a:xfrm rot="16200000" flipV="1">
          <a:off x="4419600" y="30432375"/>
          <a:ext cx="104775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186</xdr:row>
      <xdr:rowOff>142875</xdr:rowOff>
    </xdr:from>
    <xdr:to>
      <xdr:col>3</xdr:col>
      <xdr:colOff>485775</xdr:colOff>
      <xdr:row>187</xdr:row>
      <xdr:rowOff>85725</xdr:rowOff>
    </xdr:to>
    <xdr:sp>
      <xdr:nvSpPr>
        <xdr:cNvPr id="109" name="Arc 168"/>
        <xdr:cNvSpPr>
          <a:spLocks/>
        </xdr:cNvSpPr>
      </xdr:nvSpPr>
      <xdr:spPr>
        <a:xfrm flipH="1">
          <a:off x="2238375" y="30451425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186</xdr:row>
      <xdr:rowOff>133350</xdr:rowOff>
    </xdr:from>
    <xdr:to>
      <xdr:col>5</xdr:col>
      <xdr:colOff>228600</xdr:colOff>
      <xdr:row>187</xdr:row>
      <xdr:rowOff>76200</xdr:rowOff>
    </xdr:to>
    <xdr:sp>
      <xdr:nvSpPr>
        <xdr:cNvPr id="110" name="Arc 169"/>
        <xdr:cNvSpPr>
          <a:spLocks/>
        </xdr:cNvSpPr>
      </xdr:nvSpPr>
      <xdr:spPr>
        <a:xfrm flipH="1">
          <a:off x="3200400" y="30441900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186</xdr:row>
      <xdr:rowOff>123825</xdr:rowOff>
    </xdr:from>
    <xdr:to>
      <xdr:col>5</xdr:col>
      <xdr:colOff>390525</xdr:colOff>
      <xdr:row>187</xdr:row>
      <xdr:rowOff>66675</xdr:rowOff>
    </xdr:to>
    <xdr:sp>
      <xdr:nvSpPr>
        <xdr:cNvPr id="111" name="Arc 170"/>
        <xdr:cNvSpPr>
          <a:spLocks/>
        </xdr:cNvSpPr>
      </xdr:nvSpPr>
      <xdr:spPr>
        <a:xfrm flipH="1">
          <a:off x="3362325" y="30432375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186</xdr:row>
      <xdr:rowOff>123825</xdr:rowOff>
    </xdr:from>
    <xdr:to>
      <xdr:col>6</xdr:col>
      <xdr:colOff>161925</xdr:colOff>
      <xdr:row>187</xdr:row>
      <xdr:rowOff>66675</xdr:rowOff>
    </xdr:to>
    <xdr:sp>
      <xdr:nvSpPr>
        <xdr:cNvPr id="112" name="Arc 171"/>
        <xdr:cNvSpPr>
          <a:spLocks/>
        </xdr:cNvSpPr>
      </xdr:nvSpPr>
      <xdr:spPr>
        <a:xfrm flipH="1">
          <a:off x="3743325" y="30432375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186</xdr:row>
      <xdr:rowOff>123825</xdr:rowOff>
    </xdr:from>
    <xdr:to>
      <xdr:col>6</xdr:col>
      <xdr:colOff>323850</xdr:colOff>
      <xdr:row>187</xdr:row>
      <xdr:rowOff>66675</xdr:rowOff>
    </xdr:to>
    <xdr:sp>
      <xdr:nvSpPr>
        <xdr:cNvPr id="113" name="Arc 172"/>
        <xdr:cNvSpPr>
          <a:spLocks/>
        </xdr:cNvSpPr>
      </xdr:nvSpPr>
      <xdr:spPr>
        <a:xfrm flipH="1">
          <a:off x="3905250" y="30432375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186</xdr:row>
      <xdr:rowOff>114300</xdr:rowOff>
    </xdr:from>
    <xdr:to>
      <xdr:col>7</xdr:col>
      <xdr:colOff>19050</xdr:colOff>
      <xdr:row>187</xdr:row>
      <xdr:rowOff>57150</xdr:rowOff>
    </xdr:to>
    <xdr:sp>
      <xdr:nvSpPr>
        <xdr:cNvPr id="114" name="Arc 173"/>
        <xdr:cNvSpPr>
          <a:spLocks/>
        </xdr:cNvSpPr>
      </xdr:nvSpPr>
      <xdr:spPr>
        <a:xfrm flipH="1">
          <a:off x="4210050" y="30422850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186</xdr:row>
      <xdr:rowOff>123825</xdr:rowOff>
    </xdr:from>
    <xdr:to>
      <xdr:col>7</xdr:col>
      <xdr:colOff>180975</xdr:colOff>
      <xdr:row>187</xdr:row>
      <xdr:rowOff>66675</xdr:rowOff>
    </xdr:to>
    <xdr:sp>
      <xdr:nvSpPr>
        <xdr:cNvPr id="115" name="Arc 174"/>
        <xdr:cNvSpPr>
          <a:spLocks/>
        </xdr:cNvSpPr>
      </xdr:nvSpPr>
      <xdr:spPr>
        <a:xfrm flipH="1">
          <a:off x="4371975" y="30432375"/>
          <a:ext cx="76200" cy="10477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185</xdr:row>
      <xdr:rowOff>95250</xdr:rowOff>
    </xdr:from>
    <xdr:to>
      <xdr:col>3</xdr:col>
      <xdr:colOff>190500</xdr:colOff>
      <xdr:row>185</xdr:row>
      <xdr:rowOff>95250</xdr:rowOff>
    </xdr:to>
    <xdr:sp>
      <xdr:nvSpPr>
        <xdr:cNvPr id="116" name="Line 178"/>
        <xdr:cNvSpPr>
          <a:spLocks/>
        </xdr:cNvSpPr>
      </xdr:nvSpPr>
      <xdr:spPr>
        <a:xfrm>
          <a:off x="1866900" y="30241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189</xdr:row>
      <xdr:rowOff>123825</xdr:rowOff>
    </xdr:from>
    <xdr:to>
      <xdr:col>3</xdr:col>
      <xdr:colOff>171450</xdr:colOff>
      <xdr:row>189</xdr:row>
      <xdr:rowOff>123825</xdr:rowOff>
    </xdr:to>
    <xdr:sp>
      <xdr:nvSpPr>
        <xdr:cNvPr id="117" name="Line 179"/>
        <xdr:cNvSpPr>
          <a:spLocks/>
        </xdr:cNvSpPr>
      </xdr:nvSpPr>
      <xdr:spPr>
        <a:xfrm>
          <a:off x="1790700" y="309181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187</xdr:row>
      <xdr:rowOff>76200</xdr:rowOff>
    </xdr:from>
    <xdr:to>
      <xdr:col>4</xdr:col>
      <xdr:colOff>285750</xdr:colOff>
      <xdr:row>187</xdr:row>
      <xdr:rowOff>76200</xdr:rowOff>
    </xdr:to>
    <xdr:sp>
      <xdr:nvSpPr>
        <xdr:cNvPr id="118" name="Line 181"/>
        <xdr:cNvSpPr>
          <a:spLocks/>
        </xdr:cNvSpPr>
      </xdr:nvSpPr>
      <xdr:spPr>
        <a:xfrm>
          <a:off x="2619375" y="305466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186</xdr:row>
      <xdr:rowOff>152400</xdr:rowOff>
    </xdr:from>
    <xdr:to>
      <xdr:col>4</xdr:col>
      <xdr:colOff>428625</xdr:colOff>
      <xdr:row>187</xdr:row>
      <xdr:rowOff>57150</xdr:rowOff>
    </xdr:to>
    <xdr:sp>
      <xdr:nvSpPr>
        <xdr:cNvPr id="119" name="Line 183"/>
        <xdr:cNvSpPr>
          <a:spLocks/>
        </xdr:cNvSpPr>
      </xdr:nvSpPr>
      <xdr:spPr>
        <a:xfrm flipV="1">
          <a:off x="2819400" y="30460950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187</xdr:row>
      <xdr:rowOff>0</xdr:rowOff>
    </xdr:from>
    <xdr:to>
      <xdr:col>4</xdr:col>
      <xdr:colOff>314325</xdr:colOff>
      <xdr:row>187</xdr:row>
      <xdr:rowOff>66675</xdr:rowOff>
    </xdr:to>
    <xdr:sp>
      <xdr:nvSpPr>
        <xdr:cNvPr id="120" name="Line 184"/>
        <xdr:cNvSpPr>
          <a:spLocks/>
        </xdr:cNvSpPr>
      </xdr:nvSpPr>
      <xdr:spPr>
        <a:xfrm flipV="1">
          <a:off x="2705100" y="30470475"/>
          <a:ext cx="476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187</xdr:row>
      <xdr:rowOff>0</xdr:rowOff>
    </xdr:from>
    <xdr:to>
      <xdr:col>4</xdr:col>
      <xdr:colOff>485775</xdr:colOff>
      <xdr:row>187</xdr:row>
      <xdr:rowOff>47625</xdr:rowOff>
    </xdr:to>
    <xdr:sp>
      <xdr:nvSpPr>
        <xdr:cNvPr id="121" name="Line 186"/>
        <xdr:cNvSpPr>
          <a:spLocks/>
        </xdr:cNvSpPr>
      </xdr:nvSpPr>
      <xdr:spPr>
        <a:xfrm>
          <a:off x="2876550" y="30470475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187</xdr:row>
      <xdr:rowOff>9525</xdr:rowOff>
    </xdr:from>
    <xdr:to>
      <xdr:col>4</xdr:col>
      <xdr:colOff>371475</xdr:colOff>
      <xdr:row>187</xdr:row>
      <xdr:rowOff>57150</xdr:rowOff>
    </xdr:to>
    <xdr:sp>
      <xdr:nvSpPr>
        <xdr:cNvPr id="122" name="Line 187"/>
        <xdr:cNvSpPr>
          <a:spLocks/>
        </xdr:cNvSpPr>
      </xdr:nvSpPr>
      <xdr:spPr>
        <a:xfrm>
          <a:off x="2762250" y="30480000"/>
          <a:ext cx="476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187</xdr:row>
      <xdr:rowOff>28575</xdr:rowOff>
    </xdr:from>
    <xdr:to>
      <xdr:col>6</xdr:col>
      <xdr:colOff>85725</xdr:colOff>
      <xdr:row>187</xdr:row>
      <xdr:rowOff>28575</xdr:rowOff>
    </xdr:to>
    <xdr:sp>
      <xdr:nvSpPr>
        <xdr:cNvPr id="123" name="Line 188"/>
        <xdr:cNvSpPr>
          <a:spLocks/>
        </xdr:cNvSpPr>
      </xdr:nvSpPr>
      <xdr:spPr>
        <a:xfrm>
          <a:off x="3571875" y="304990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187</xdr:row>
      <xdr:rowOff>28575</xdr:rowOff>
    </xdr:from>
    <xdr:to>
      <xdr:col>6</xdr:col>
      <xdr:colOff>561975</xdr:colOff>
      <xdr:row>187</xdr:row>
      <xdr:rowOff>28575</xdr:rowOff>
    </xdr:to>
    <xdr:sp>
      <xdr:nvSpPr>
        <xdr:cNvPr id="124" name="Line 189"/>
        <xdr:cNvSpPr>
          <a:spLocks/>
        </xdr:cNvSpPr>
      </xdr:nvSpPr>
      <xdr:spPr>
        <a:xfrm>
          <a:off x="4057650" y="304990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273</xdr:row>
      <xdr:rowOff>19050</xdr:rowOff>
    </xdr:from>
    <xdr:to>
      <xdr:col>1</xdr:col>
      <xdr:colOff>457200</xdr:colOff>
      <xdr:row>274</xdr:row>
      <xdr:rowOff>28575</xdr:rowOff>
    </xdr:to>
    <xdr:sp>
      <xdr:nvSpPr>
        <xdr:cNvPr id="125" name="Oval 398"/>
        <xdr:cNvSpPr>
          <a:spLocks/>
        </xdr:cNvSpPr>
      </xdr:nvSpPr>
      <xdr:spPr>
        <a:xfrm>
          <a:off x="885825" y="44415075"/>
          <a:ext cx="1809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273</xdr:row>
      <xdr:rowOff>104775</xdr:rowOff>
    </xdr:from>
    <xdr:to>
      <xdr:col>2</xdr:col>
      <xdr:colOff>200025</xdr:colOff>
      <xdr:row>273</xdr:row>
      <xdr:rowOff>104775</xdr:rowOff>
    </xdr:to>
    <xdr:sp>
      <xdr:nvSpPr>
        <xdr:cNvPr id="126" name="Line 399"/>
        <xdr:cNvSpPr>
          <a:spLocks/>
        </xdr:cNvSpPr>
      </xdr:nvSpPr>
      <xdr:spPr>
        <a:xfrm>
          <a:off x="1066800" y="445008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273</xdr:row>
      <xdr:rowOff>28575</xdr:rowOff>
    </xdr:from>
    <xdr:to>
      <xdr:col>2</xdr:col>
      <xdr:colOff>390525</xdr:colOff>
      <xdr:row>273</xdr:row>
      <xdr:rowOff>104775</xdr:rowOff>
    </xdr:to>
    <xdr:sp>
      <xdr:nvSpPr>
        <xdr:cNvPr id="127" name="Arc 400"/>
        <xdr:cNvSpPr>
          <a:spLocks/>
        </xdr:cNvSpPr>
      </xdr:nvSpPr>
      <xdr:spPr>
        <a:xfrm rot="16200000" flipH="1">
          <a:off x="1533525" y="444246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274</xdr:row>
      <xdr:rowOff>19050</xdr:rowOff>
    </xdr:from>
    <xdr:to>
      <xdr:col>2</xdr:col>
      <xdr:colOff>409575</xdr:colOff>
      <xdr:row>274</xdr:row>
      <xdr:rowOff>95250</xdr:rowOff>
    </xdr:to>
    <xdr:sp>
      <xdr:nvSpPr>
        <xdr:cNvPr id="128" name="Arc 401"/>
        <xdr:cNvSpPr>
          <a:spLocks/>
        </xdr:cNvSpPr>
      </xdr:nvSpPr>
      <xdr:spPr>
        <a:xfrm rot="16200000" flipH="1">
          <a:off x="1552575" y="445770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273</xdr:row>
      <xdr:rowOff>114300</xdr:rowOff>
    </xdr:from>
    <xdr:to>
      <xdr:col>2</xdr:col>
      <xdr:colOff>238125</xdr:colOff>
      <xdr:row>274</xdr:row>
      <xdr:rowOff>28575</xdr:rowOff>
    </xdr:to>
    <xdr:sp>
      <xdr:nvSpPr>
        <xdr:cNvPr id="129" name="Arc 402"/>
        <xdr:cNvSpPr>
          <a:spLocks/>
        </xdr:cNvSpPr>
      </xdr:nvSpPr>
      <xdr:spPr>
        <a:xfrm rot="10800000" flipH="1" flipV="1">
          <a:off x="1381125" y="445103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274</xdr:row>
      <xdr:rowOff>19050</xdr:rowOff>
    </xdr:from>
    <xdr:to>
      <xdr:col>2</xdr:col>
      <xdr:colOff>228600</xdr:colOff>
      <xdr:row>274</xdr:row>
      <xdr:rowOff>95250</xdr:rowOff>
    </xdr:to>
    <xdr:sp>
      <xdr:nvSpPr>
        <xdr:cNvPr id="130" name="Arc 403"/>
        <xdr:cNvSpPr>
          <a:spLocks/>
        </xdr:cNvSpPr>
      </xdr:nvSpPr>
      <xdr:spPr>
        <a:xfrm flipV="1">
          <a:off x="1371600" y="445770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272</xdr:row>
      <xdr:rowOff>123825</xdr:rowOff>
    </xdr:from>
    <xdr:to>
      <xdr:col>2</xdr:col>
      <xdr:colOff>219075</xdr:colOff>
      <xdr:row>273</xdr:row>
      <xdr:rowOff>38100</xdr:rowOff>
    </xdr:to>
    <xdr:sp>
      <xdr:nvSpPr>
        <xdr:cNvPr id="131" name="Arc 404"/>
        <xdr:cNvSpPr>
          <a:spLocks/>
        </xdr:cNvSpPr>
      </xdr:nvSpPr>
      <xdr:spPr>
        <a:xfrm rot="5400000" flipH="1">
          <a:off x="1362075" y="443579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273</xdr:row>
      <xdr:rowOff>38100</xdr:rowOff>
    </xdr:from>
    <xdr:to>
      <xdr:col>2</xdr:col>
      <xdr:colOff>228600</xdr:colOff>
      <xdr:row>273</xdr:row>
      <xdr:rowOff>114300</xdr:rowOff>
    </xdr:to>
    <xdr:sp>
      <xdr:nvSpPr>
        <xdr:cNvPr id="132" name="Arc 405"/>
        <xdr:cNvSpPr>
          <a:spLocks/>
        </xdr:cNvSpPr>
      </xdr:nvSpPr>
      <xdr:spPr>
        <a:xfrm rot="5400000">
          <a:off x="1371600" y="444341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273</xdr:row>
      <xdr:rowOff>114300</xdr:rowOff>
    </xdr:from>
    <xdr:to>
      <xdr:col>4</xdr:col>
      <xdr:colOff>361950</xdr:colOff>
      <xdr:row>273</xdr:row>
      <xdr:rowOff>114300</xdr:rowOff>
    </xdr:to>
    <xdr:sp>
      <xdr:nvSpPr>
        <xdr:cNvPr id="133" name="Line 406"/>
        <xdr:cNvSpPr>
          <a:spLocks/>
        </xdr:cNvSpPr>
      </xdr:nvSpPr>
      <xdr:spPr>
        <a:xfrm>
          <a:off x="1619250" y="445103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273</xdr:row>
      <xdr:rowOff>0</xdr:rowOff>
    </xdr:from>
    <xdr:to>
      <xdr:col>4</xdr:col>
      <xdr:colOff>438150</xdr:colOff>
      <xdr:row>273</xdr:row>
      <xdr:rowOff>76200</xdr:rowOff>
    </xdr:to>
    <xdr:sp>
      <xdr:nvSpPr>
        <xdr:cNvPr id="134" name="Arc 407"/>
        <xdr:cNvSpPr>
          <a:spLocks/>
        </xdr:cNvSpPr>
      </xdr:nvSpPr>
      <xdr:spPr>
        <a:xfrm rot="5400000" flipH="1">
          <a:off x="2800350" y="443960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272</xdr:row>
      <xdr:rowOff>142875</xdr:rowOff>
    </xdr:from>
    <xdr:to>
      <xdr:col>4</xdr:col>
      <xdr:colOff>438150</xdr:colOff>
      <xdr:row>273</xdr:row>
      <xdr:rowOff>114300</xdr:rowOff>
    </xdr:to>
    <xdr:sp>
      <xdr:nvSpPr>
        <xdr:cNvPr id="135" name="Arc 408"/>
        <xdr:cNvSpPr>
          <a:spLocks/>
        </xdr:cNvSpPr>
      </xdr:nvSpPr>
      <xdr:spPr>
        <a:xfrm rot="5400000">
          <a:off x="2752725" y="44376975"/>
          <a:ext cx="123825" cy="133350"/>
        </a:xfrm>
        <a:custGeom>
          <a:pathLst>
            <a:path fill="none" h="16693" w="21600">
              <a:moveTo>
                <a:pt x="13707" y="0"/>
              </a:moveTo>
              <a:cubicBezTo>
                <a:pt x="18704" y="4102"/>
                <a:pt x="21600" y="10228"/>
                <a:pt x="21600" y="16693"/>
              </a:cubicBezTo>
            </a:path>
            <a:path stroke="0" h="16693" w="21600">
              <a:moveTo>
                <a:pt x="13707" y="0"/>
              </a:moveTo>
              <a:cubicBezTo>
                <a:pt x="18704" y="4102"/>
                <a:pt x="21600" y="10228"/>
                <a:pt x="21600" y="16693"/>
              </a:cubicBezTo>
              <a:lnTo>
                <a:pt x="0" y="1669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273</xdr:row>
      <xdr:rowOff>114300</xdr:rowOff>
    </xdr:from>
    <xdr:to>
      <xdr:col>4</xdr:col>
      <xdr:colOff>419100</xdr:colOff>
      <xdr:row>274</xdr:row>
      <xdr:rowOff>28575</xdr:rowOff>
    </xdr:to>
    <xdr:sp>
      <xdr:nvSpPr>
        <xdr:cNvPr id="136" name="Arc 409"/>
        <xdr:cNvSpPr>
          <a:spLocks/>
        </xdr:cNvSpPr>
      </xdr:nvSpPr>
      <xdr:spPr>
        <a:xfrm rot="10800000" flipH="1" flipV="1">
          <a:off x="2781300" y="445103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274</xdr:row>
      <xdr:rowOff>9525</xdr:rowOff>
    </xdr:from>
    <xdr:to>
      <xdr:col>4</xdr:col>
      <xdr:colOff>438150</xdr:colOff>
      <xdr:row>274</xdr:row>
      <xdr:rowOff>85725</xdr:rowOff>
    </xdr:to>
    <xdr:sp>
      <xdr:nvSpPr>
        <xdr:cNvPr id="137" name="Arc 410"/>
        <xdr:cNvSpPr>
          <a:spLocks/>
        </xdr:cNvSpPr>
      </xdr:nvSpPr>
      <xdr:spPr>
        <a:xfrm flipV="1">
          <a:off x="2800350" y="445674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273</xdr:row>
      <xdr:rowOff>123825</xdr:rowOff>
    </xdr:from>
    <xdr:to>
      <xdr:col>6</xdr:col>
      <xdr:colOff>457200</xdr:colOff>
      <xdr:row>273</xdr:row>
      <xdr:rowOff>123825</xdr:rowOff>
    </xdr:to>
    <xdr:sp>
      <xdr:nvSpPr>
        <xdr:cNvPr id="138" name="Line 415"/>
        <xdr:cNvSpPr>
          <a:spLocks/>
        </xdr:cNvSpPr>
      </xdr:nvSpPr>
      <xdr:spPr>
        <a:xfrm>
          <a:off x="3048000" y="445198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270</xdr:row>
      <xdr:rowOff>0</xdr:rowOff>
    </xdr:from>
    <xdr:to>
      <xdr:col>6</xdr:col>
      <xdr:colOff>476250</xdr:colOff>
      <xdr:row>277</xdr:row>
      <xdr:rowOff>57150</xdr:rowOff>
    </xdr:to>
    <xdr:sp>
      <xdr:nvSpPr>
        <xdr:cNvPr id="139" name="Line 416"/>
        <xdr:cNvSpPr>
          <a:spLocks/>
        </xdr:cNvSpPr>
      </xdr:nvSpPr>
      <xdr:spPr>
        <a:xfrm>
          <a:off x="4133850" y="4391025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270</xdr:row>
      <xdr:rowOff>47625</xdr:rowOff>
    </xdr:from>
    <xdr:to>
      <xdr:col>7</xdr:col>
      <xdr:colOff>371475</xdr:colOff>
      <xdr:row>271</xdr:row>
      <xdr:rowOff>76200</xdr:rowOff>
    </xdr:to>
    <xdr:sp>
      <xdr:nvSpPr>
        <xdr:cNvPr id="140" name="Oval 417"/>
        <xdr:cNvSpPr>
          <a:spLocks/>
        </xdr:cNvSpPr>
      </xdr:nvSpPr>
      <xdr:spPr>
        <a:xfrm>
          <a:off x="4467225" y="43957875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272</xdr:row>
      <xdr:rowOff>95250</xdr:rowOff>
    </xdr:from>
    <xdr:to>
      <xdr:col>7</xdr:col>
      <xdr:colOff>390525</xdr:colOff>
      <xdr:row>273</xdr:row>
      <xdr:rowOff>123825</xdr:rowOff>
    </xdr:to>
    <xdr:sp>
      <xdr:nvSpPr>
        <xdr:cNvPr id="141" name="Oval 418"/>
        <xdr:cNvSpPr>
          <a:spLocks/>
        </xdr:cNvSpPr>
      </xdr:nvSpPr>
      <xdr:spPr>
        <a:xfrm>
          <a:off x="4486275" y="44329350"/>
          <a:ext cx="1714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272</xdr:row>
      <xdr:rowOff>114300</xdr:rowOff>
    </xdr:from>
    <xdr:to>
      <xdr:col>2</xdr:col>
      <xdr:colOff>400050</xdr:colOff>
      <xdr:row>273</xdr:row>
      <xdr:rowOff>28575</xdr:rowOff>
    </xdr:to>
    <xdr:sp>
      <xdr:nvSpPr>
        <xdr:cNvPr id="142" name="Arc 426"/>
        <xdr:cNvSpPr>
          <a:spLocks/>
        </xdr:cNvSpPr>
      </xdr:nvSpPr>
      <xdr:spPr>
        <a:xfrm flipH="1">
          <a:off x="1543050" y="443484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273</xdr:row>
      <xdr:rowOff>114300</xdr:rowOff>
    </xdr:from>
    <xdr:to>
      <xdr:col>2</xdr:col>
      <xdr:colOff>419100</xdr:colOff>
      <xdr:row>274</xdr:row>
      <xdr:rowOff>28575</xdr:rowOff>
    </xdr:to>
    <xdr:sp>
      <xdr:nvSpPr>
        <xdr:cNvPr id="143" name="Arc 428"/>
        <xdr:cNvSpPr>
          <a:spLocks/>
        </xdr:cNvSpPr>
      </xdr:nvSpPr>
      <xdr:spPr>
        <a:xfrm flipH="1">
          <a:off x="1562100" y="445103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485775</xdr:colOff>
      <xdr:row>271</xdr:row>
      <xdr:rowOff>9525</xdr:rowOff>
    </xdr:from>
    <xdr:to>
      <xdr:col>7</xdr:col>
      <xdr:colOff>200025</xdr:colOff>
      <xdr:row>271</xdr:row>
      <xdr:rowOff>9525</xdr:rowOff>
    </xdr:to>
    <xdr:sp>
      <xdr:nvSpPr>
        <xdr:cNvPr id="144" name="Line 429"/>
        <xdr:cNvSpPr>
          <a:spLocks/>
        </xdr:cNvSpPr>
      </xdr:nvSpPr>
      <xdr:spPr>
        <a:xfrm>
          <a:off x="4143375" y="44081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273</xdr:row>
      <xdr:rowOff>38100</xdr:rowOff>
    </xdr:from>
    <xdr:to>
      <xdr:col>7</xdr:col>
      <xdr:colOff>200025</xdr:colOff>
      <xdr:row>273</xdr:row>
      <xdr:rowOff>38100</xdr:rowOff>
    </xdr:to>
    <xdr:sp>
      <xdr:nvSpPr>
        <xdr:cNvPr id="145" name="Line 430"/>
        <xdr:cNvSpPr>
          <a:spLocks/>
        </xdr:cNvSpPr>
      </xdr:nvSpPr>
      <xdr:spPr>
        <a:xfrm>
          <a:off x="4124325" y="444341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275</xdr:row>
      <xdr:rowOff>9525</xdr:rowOff>
    </xdr:from>
    <xdr:to>
      <xdr:col>2</xdr:col>
      <xdr:colOff>266700</xdr:colOff>
      <xdr:row>276</xdr:row>
      <xdr:rowOff>9525</xdr:rowOff>
    </xdr:to>
    <xdr:sp>
      <xdr:nvSpPr>
        <xdr:cNvPr id="146" name="AutoShape 436"/>
        <xdr:cNvSpPr>
          <a:spLocks/>
        </xdr:cNvSpPr>
      </xdr:nvSpPr>
      <xdr:spPr>
        <a:xfrm>
          <a:off x="1323975" y="44729400"/>
          <a:ext cx="161925" cy="1619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274</xdr:row>
      <xdr:rowOff>142875</xdr:rowOff>
    </xdr:from>
    <xdr:to>
      <xdr:col>5</xdr:col>
      <xdr:colOff>180975</xdr:colOff>
      <xdr:row>275</xdr:row>
      <xdr:rowOff>114300</xdr:rowOff>
    </xdr:to>
    <xdr:sp>
      <xdr:nvSpPr>
        <xdr:cNvPr id="147" name="AutoShape 437"/>
        <xdr:cNvSpPr>
          <a:spLocks/>
        </xdr:cNvSpPr>
      </xdr:nvSpPr>
      <xdr:spPr>
        <a:xfrm>
          <a:off x="3019425" y="44700825"/>
          <a:ext cx="209550" cy="13335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275</xdr:row>
      <xdr:rowOff>9525</xdr:rowOff>
    </xdr:from>
    <xdr:to>
      <xdr:col>2</xdr:col>
      <xdr:colOff>428625</xdr:colOff>
      <xdr:row>275</xdr:row>
      <xdr:rowOff>85725</xdr:rowOff>
    </xdr:to>
    <xdr:sp>
      <xdr:nvSpPr>
        <xdr:cNvPr id="148" name="Line 439"/>
        <xdr:cNvSpPr>
          <a:spLocks/>
        </xdr:cNvSpPr>
      </xdr:nvSpPr>
      <xdr:spPr>
        <a:xfrm>
          <a:off x="1571625" y="447294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275</xdr:row>
      <xdr:rowOff>0</xdr:rowOff>
    </xdr:from>
    <xdr:to>
      <xdr:col>4</xdr:col>
      <xdr:colOff>333375</xdr:colOff>
      <xdr:row>275</xdr:row>
      <xdr:rowOff>76200</xdr:rowOff>
    </xdr:to>
    <xdr:sp>
      <xdr:nvSpPr>
        <xdr:cNvPr id="149" name="Line 440"/>
        <xdr:cNvSpPr>
          <a:spLocks/>
        </xdr:cNvSpPr>
      </xdr:nvSpPr>
      <xdr:spPr>
        <a:xfrm>
          <a:off x="2695575" y="44719875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275</xdr:row>
      <xdr:rowOff>0</xdr:rowOff>
    </xdr:from>
    <xdr:to>
      <xdr:col>4</xdr:col>
      <xdr:colOff>419100</xdr:colOff>
      <xdr:row>275</xdr:row>
      <xdr:rowOff>66675</xdr:rowOff>
    </xdr:to>
    <xdr:sp>
      <xdr:nvSpPr>
        <xdr:cNvPr id="150" name="Line 443"/>
        <xdr:cNvSpPr>
          <a:spLocks/>
        </xdr:cNvSpPr>
      </xdr:nvSpPr>
      <xdr:spPr>
        <a:xfrm flipV="1">
          <a:off x="2781300" y="4471987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275</xdr:row>
      <xdr:rowOff>19050</xdr:rowOff>
    </xdr:from>
    <xdr:to>
      <xdr:col>2</xdr:col>
      <xdr:colOff>495300</xdr:colOff>
      <xdr:row>275</xdr:row>
      <xdr:rowOff>85725</xdr:rowOff>
    </xdr:to>
    <xdr:sp>
      <xdr:nvSpPr>
        <xdr:cNvPr id="151" name="Line 444"/>
        <xdr:cNvSpPr>
          <a:spLocks/>
        </xdr:cNvSpPr>
      </xdr:nvSpPr>
      <xdr:spPr>
        <a:xfrm flipV="1">
          <a:off x="1638300" y="44738925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275</xdr:row>
      <xdr:rowOff>66675</xdr:rowOff>
    </xdr:from>
    <xdr:to>
      <xdr:col>2</xdr:col>
      <xdr:colOff>428625</xdr:colOff>
      <xdr:row>275</xdr:row>
      <xdr:rowOff>142875</xdr:rowOff>
    </xdr:to>
    <xdr:sp>
      <xdr:nvSpPr>
        <xdr:cNvPr id="152" name="Line 446"/>
        <xdr:cNvSpPr>
          <a:spLocks/>
        </xdr:cNvSpPr>
      </xdr:nvSpPr>
      <xdr:spPr>
        <a:xfrm flipH="1">
          <a:off x="1638300" y="44786550"/>
          <a:ext cx="95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275</xdr:row>
      <xdr:rowOff>66675</xdr:rowOff>
    </xdr:from>
    <xdr:to>
      <xdr:col>4</xdr:col>
      <xdr:colOff>323850</xdr:colOff>
      <xdr:row>275</xdr:row>
      <xdr:rowOff>152400</xdr:rowOff>
    </xdr:to>
    <xdr:sp>
      <xdr:nvSpPr>
        <xdr:cNvPr id="153" name="Line 447"/>
        <xdr:cNvSpPr>
          <a:spLocks/>
        </xdr:cNvSpPr>
      </xdr:nvSpPr>
      <xdr:spPr>
        <a:xfrm>
          <a:off x="2762250" y="447865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275</xdr:row>
      <xdr:rowOff>76200</xdr:rowOff>
    </xdr:from>
    <xdr:to>
      <xdr:col>4</xdr:col>
      <xdr:colOff>466725</xdr:colOff>
      <xdr:row>275</xdr:row>
      <xdr:rowOff>76200</xdr:rowOff>
    </xdr:to>
    <xdr:sp>
      <xdr:nvSpPr>
        <xdr:cNvPr id="154" name="Line 449"/>
        <xdr:cNvSpPr>
          <a:spLocks/>
        </xdr:cNvSpPr>
      </xdr:nvSpPr>
      <xdr:spPr>
        <a:xfrm>
          <a:off x="2781300" y="44796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275</xdr:row>
      <xdr:rowOff>76200</xdr:rowOff>
    </xdr:from>
    <xdr:to>
      <xdr:col>2</xdr:col>
      <xdr:colOff>552450</xdr:colOff>
      <xdr:row>275</xdr:row>
      <xdr:rowOff>76200</xdr:rowOff>
    </xdr:to>
    <xdr:sp>
      <xdr:nvSpPr>
        <xdr:cNvPr id="155" name="Line 450"/>
        <xdr:cNvSpPr>
          <a:spLocks/>
        </xdr:cNvSpPr>
      </xdr:nvSpPr>
      <xdr:spPr>
        <a:xfrm>
          <a:off x="1647825" y="44796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275</xdr:row>
      <xdr:rowOff>66675</xdr:rowOff>
    </xdr:from>
    <xdr:to>
      <xdr:col>4</xdr:col>
      <xdr:colOff>476250</xdr:colOff>
      <xdr:row>275</xdr:row>
      <xdr:rowOff>142875</xdr:rowOff>
    </xdr:to>
    <xdr:sp>
      <xdr:nvSpPr>
        <xdr:cNvPr id="156" name="Line 452"/>
        <xdr:cNvSpPr>
          <a:spLocks/>
        </xdr:cNvSpPr>
      </xdr:nvSpPr>
      <xdr:spPr>
        <a:xfrm>
          <a:off x="2914650" y="447865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275</xdr:row>
      <xdr:rowOff>76200</xdr:rowOff>
    </xdr:from>
    <xdr:to>
      <xdr:col>2</xdr:col>
      <xdr:colOff>552450</xdr:colOff>
      <xdr:row>275</xdr:row>
      <xdr:rowOff>152400</xdr:rowOff>
    </xdr:to>
    <xdr:sp>
      <xdr:nvSpPr>
        <xdr:cNvPr id="157" name="Line 453"/>
        <xdr:cNvSpPr>
          <a:spLocks/>
        </xdr:cNvSpPr>
      </xdr:nvSpPr>
      <xdr:spPr>
        <a:xfrm>
          <a:off x="1771650" y="4479607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273</xdr:row>
      <xdr:rowOff>47625</xdr:rowOff>
    </xdr:from>
    <xdr:to>
      <xdr:col>1</xdr:col>
      <xdr:colOff>114300</xdr:colOff>
      <xdr:row>273</xdr:row>
      <xdr:rowOff>114300</xdr:rowOff>
    </xdr:to>
    <xdr:sp>
      <xdr:nvSpPr>
        <xdr:cNvPr id="158" name="Line 456"/>
        <xdr:cNvSpPr>
          <a:spLocks/>
        </xdr:cNvSpPr>
      </xdr:nvSpPr>
      <xdr:spPr>
        <a:xfrm>
          <a:off x="657225" y="4444365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273</xdr:row>
      <xdr:rowOff>38100</xdr:rowOff>
    </xdr:from>
    <xdr:to>
      <xdr:col>1</xdr:col>
      <xdr:colOff>180975</xdr:colOff>
      <xdr:row>273</xdr:row>
      <xdr:rowOff>104775</xdr:rowOff>
    </xdr:to>
    <xdr:sp>
      <xdr:nvSpPr>
        <xdr:cNvPr id="159" name="Line 457"/>
        <xdr:cNvSpPr>
          <a:spLocks/>
        </xdr:cNvSpPr>
      </xdr:nvSpPr>
      <xdr:spPr>
        <a:xfrm flipV="1">
          <a:off x="723900" y="4443412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273</xdr:row>
      <xdr:rowOff>114300</xdr:rowOff>
    </xdr:from>
    <xdr:to>
      <xdr:col>1</xdr:col>
      <xdr:colOff>114300</xdr:colOff>
      <xdr:row>274</xdr:row>
      <xdr:rowOff>47625</xdr:rowOff>
    </xdr:to>
    <xdr:sp>
      <xdr:nvSpPr>
        <xdr:cNvPr id="160" name="Line 458"/>
        <xdr:cNvSpPr>
          <a:spLocks/>
        </xdr:cNvSpPr>
      </xdr:nvSpPr>
      <xdr:spPr>
        <a:xfrm flipH="1">
          <a:off x="714375" y="4451032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275</xdr:row>
      <xdr:rowOff>133350</xdr:rowOff>
    </xdr:from>
    <xdr:to>
      <xdr:col>4</xdr:col>
      <xdr:colOff>542925</xdr:colOff>
      <xdr:row>275</xdr:row>
      <xdr:rowOff>133350</xdr:rowOff>
    </xdr:to>
    <xdr:sp>
      <xdr:nvSpPr>
        <xdr:cNvPr id="161" name="Line 460"/>
        <xdr:cNvSpPr>
          <a:spLocks/>
        </xdr:cNvSpPr>
      </xdr:nvSpPr>
      <xdr:spPr>
        <a:xfrm>
          <a:off x="2847975" y="448532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275</xdr:row>
      <xdr:rowOff>152400</xdr:rowOff>
    </xdr:from>
    <xdr:to>
      <xdr:col>3</xdr:col>
      <xdr:colOff>28575</xdr:colOff>
      <xdr:row>275</xdr:row>
      <xdr:rowOff>152400</xdr:rowOff>
    </xdr:to>
    <xdr:sp>
      <xdr:nvSpPr>
        <xdr:cNvPr id="162" name="Line 461"/>
        <xdr:cNvSpPr>
          <a:spLocks/>
        </xdr:cNvSpPr>
      </xdr:nvSpPr>
      <xdr:spPr>
        <a:xfrm>
          <a:off x="1724025" y="448722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275</xdr:row>
      <xdr:rowOff>133350</xdr:rowOff>
    </xdr:from>
    <xdr:to>
      <xdr:col>4</xdr:col>
      <xdr:colOff>504825</xdr:colOff>
      <xdr:row>276</xdr:row>
      <xdr:rowOff>9525</xdr:rowOff>
    </xdr:to>
    <xdr:sp>
      <xdr:nvSpPr>
        <xdr:cNvPr id="163" name="Line 463"/>
        <xdr:cNvSpPr>
          <a:spLocks/>
        </xdr:cNvSpPr>
      </xdr:nvSpPr>
      <xdr:spPr>
        <a:xfrm flipH="1">
          <a:off x="2914650" y="448532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276</xdr:row>
      <xdr:rowOff>0</xdr:rowOff>
    </xdr:from>
    <xdr:to>
      <xdr:col>2</xdr:col>
      <xdr:colOff>552450</xdr:colOff>
      <xdr:row>276</xdr:row>
      <xdr:rowOff>38100</xdr:rowOff>
    </xdr:to>
    <xdr:sp>
      <xdr:nvSpPr>
        <xdr:cNvPr id="164" name="Line 464"/>
        <xdr:cNvSpPr>
          <a:spLocks/>
        </xdr:cNvSpPr>
      </xdr:nvSpPr>
      <xdr:spPr>
        <a:xfrm flipH="1">
          <a:off x="1743075" y="4488180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276</xdr:row>
      <xdr:rowOff>0</xdr:rowOff>
    </xdr:from>
    <xdr:to>
      <xdr:col>3</xdr:col>
      <xdr:colOff>0</xdr:colOff>
      <xdr:row>276</xdr:row>
      <xdr:rowOff>38100</xdr:rowOff>
    </xdr:to>
    <xdr:sp>
      <xdr:nvSpPr>
        <xdr:cNvPr id="165" name="Line 465"/>
        <xdr:cNvSpPr>
          <a:spLocks/>
        </xdr:cNvSpPr>
      </xdr:nvSpPr>
      <xdr:spPr>
        <a:xfrm flipH="1">
          <a:off x="1800225" y="4488180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275</xdr:row>
      <xdr:rowOff>133350</xdr:rowOff>
    </xdr:from>
    <xdr:to>
      <xdr:col>4</xdr:col>
      <xdr:colOff>457200</xdr:colOff>
      <xdr:row>276</xdr:row>
      <xdr:rowOff>9525</xdr:rowOff>
    </xdr:to>
    <xdr:sp>
      <xdr:nvSpPr>
        <xdr:cNvPr id="166" name="Line 466"/>
        <xdr:cNvSpPr>
          <a:spLocks/>
        </xdr:cNvSpPr>
      </xdr:nvSpPr>
      <xdr:spPr>
        <a:xfrm flipH="1">
          <a:off x="2867025" y="44853225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273</xdr:row>
      <xdr:rowOff>114300</xdr:rowOff>
    </xdr:from>
    <xdr:to>
      <xdr:col>1</xdr:col>
      <xdr:colOff>114300</xdr:colOff>
      <xdr:row>273</xdr:row>
      <xdr:rowOff>114300</xdr:rowOff>
    </xdr:to>
    <xdr:sp>
      <xdr:nvSpPr>
        <xdr:cNvPr id="167" name="Line 467"/>
        <xdr:cNvSpPr>
          <a:spLocks/>
        </xdr:cNvSpPr>
      </xdr:nvSpPr>
      <xdr:spPr>
        <a:xfrm>
          <a:off x="609600" y="445103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274</xdr:row>
      <xdr:rowOff>85725</xdr:rowOff>
    </xdr:from>
    <xdr:to>
      <xdr:col>1</xdr:col>
      <xdr:colOff>9525</xdr:colOff>
      <xdr:row>275</xdr:row>
      <xdr:rowOff>0</xdr:rowOff>
    </xdr:to>
    <xdr:sp>
      <xdr:nvSpPr>
        <xdr:cNvPr id="168" name="Arc 468"/>
        <xdr:cNvSpPr>
          <a:spLocks/>
        </xdr:cNvSpPr>
      </xdr:nvSpPr>
      <xdr:spPr>
        <a:xfrm flipH="1">
          <a:off x="542925" y="446436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272</xdr:row>
      <xdr:rowOff>142875</xdr:rowOff>
    </xdr:from>
    <xdr:to>
      <xdr:col>5</xdr:col>
      <xdr:colOff>0</xdr:colOff>
      <xdr:row>273</xdr:row>
      <xdr:rowOff>57150</xdr:rowOff>
    </xdr:to>
    <xdr:sp>
      <xdr:nvSpPr>
        <xdr:cNvPr id="169" name="Arc 469"/>
        <xdr:cNvSpPr>
          <a:spLocks/>
        </xdr:cNvSpPr>
      </xdr:nvSpPr>
      <xdr:spPr>
        <a:xfrm flipH="1">
          <a:off x="2971800" y="443769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552450</xdr:colOff>
      <xdr:row>274</xdr:row>
      <xdr:rowOff>133350</xdr:rowOff>
    </xdr:from>
    <xdr:to>
      <xdr:col>1</xdr:col>
      <xdr:colOff>19050</xdr:colOff>
      <xdr:row>275</xdr:row>
      <xdr:rowOff>47625</xdr:rowOff>
    </xdr:to>
    <xdr:sp>
      <xdr:nvSpPr>
        <xdr:cNvPr id="170" name="Arc 470"/>
        <xdr:cNvSpPr>
          <a:spLocks/>
        </xdr:cNvSpPr>
      </xdr:nvSpPr>
      <xdr:spPr>
        <a:xfrm rot="16200000" flipH="1">
          <a:off x="552450" y="446913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273</xdr:row>
      <xdr:rowOff>57150</xdr:rowOff>
    </xdr:from>
    <xdr:to>
      <xdr:col>5</xdr:col>
      <xdr:colOff>9525</xdr:colOff>
      <xdr:row>273</xdr:row>
      <xdr:rowOff>133350</xdr:rowOff>
    </xdr:to>
    <xdr:sp>
      <xdr:nvSpPr>
        <xdr:cNvPr id="171" name="Arc 471"/>
        <xdr:cNvSpPr>
          <a:spLocks/>
        </xdr:cNvSpPr>
      </xdr:nvSpPr>
      <xdr:spPr>
        <a:xfrm rot="16200000" flipH="1">
          <a:off x="2981325" y="444531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273</xdr:row>
      <xdr:rowOff>123825</xdr:rowOff>
    </xdr:from>
    <xdr:to>
      <xdr:col>0</xdr:col>
      <xdr:colOff>600075</xdr:colOff>
      <xdr:row>274</xdr:row>
      <xdr:rowOff>38100</xdr:rowOff>
    </xdr:to>
    <xdr:sp>
      <xdr:nvSpPr>
        <xdr:cNvPr id="172" name="Arc 472"/>
        <xdr:cNvSpPr>
          <a:spLocks/>
        </xdr:cNvSpPr>
      </xdr:nvSpPr>
      <xdr:spPr>
        <a:xfrm flipH="1">
          <a:off x="523875" y="445198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273</xdr:row>
      <xdr:rowOff>142875</xdr:rowOff>
    </xdr:from>
    <xdr:to>
      <xdr:col>5</xdr:col>
      <xdr:colOff>9525</xdr:colOff>
      <xdr:row>274</xdr:row>
      <xdr:rowOff>57150</xdr:rowOff>
    </xdr:to>
    <xdr:sp>
      <xdr:nvSpPr>
        <xdr:cNvPr id="173" name="Arc 473"/>
        <xdr:cNvSpPr>
          <a:spLocks/>
        </xdr:cNvSpPr>
      </xdr:nvSpPr>
      <xdr:spPr>
        <a:xfrm flipH="1">
          <a:off x="2981325" y="445389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274</xdr:row>
      <xdr:rowOff>0</xdr:rowOff>
    </xdr:from>
    <xdr:to>
      <xdr:col>1</xdr:col>
      <xdr:colOff>0</xdr:colOff>
      <xdr:row>274</xdr:row>
      <xdr:rowOff>76200</xdr:rowOff>
    </xdr:to>
    <xdr:sp>
      <xdr:nvSpPr>
        <xdr:cNvPr id="174" name="Arc 474"/>
        <xdr:cNvSpPr>
          <a:spLocks/>
        </xdr:cNvSpPr>
      </xdr:nvSpPr>
      <xdr:spPr>
        <a:xfrm rot="16200000" flipH="1">
          <a:off x="533400" y="445579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274</xdr:row>
      <xdr:rowOff>47625</xdr:rowOff>
    </xdr:from>
    <xdr:to>
      <xdr:col>5</xdr:col>
      <xdr:colOff>19050</xdr:colOff>
      <xdr:row>274</xdr:row>
      <xdr:rowOff>123825</xdr:rowOff>
    </xdr:to>
    <xdr:sp>
      <xdr:nvSpPr>
        <xdr:cNvPr id="175" name="Arc 475"/>
        <xdr:cNvSpPr>
          <a:spLocks/>
        </xdr:cNvSpPr>
      </xdr:nvSpPr>
      <xdr:spPr>
        <a:xfrm rot="16200000" flipH="1">
          <a:off x="2990850" y="446055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38100</xdr:rowOff>
    </xdr:from>
    <xdr:to>
      <xdr:col>1</xdr:col>
      <xdr:colOff>0</xdr:colOff>
      <xdr:row>275</xdr:row>
      <xdr:rowOff>152400</xdr:rowOff>
    </xdr:to>
    <xdr:sp>
      <xdr:nvSpPr>
        <xdr:cNvPr id="176" name="Line 476"/>
        <xdr:cNvSpPr>
          <a:spLocks/>
        </xdr:cNvSpPr>
      </xdr:nvSpPr>
      <xdr:spPr>
        <a:xfrm>
          <a:off x="609600" y="447579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276</xdr:row>
      <xdr:rowOff>0</xdr:rowOff>
    </xdr:from>
    <xdr:to>
      <xdr:col>1</xdr:col>
      <xdr:colOff>85725</xdr:colOff>
      <xdr:row>276</xdr:row>
      <xdr:rowOff>0</xdr:rowOff>
    </xdr:to>
    <xdr:sp>
      <xdr:nvSpPr>
        <xdr:cNvPr id="177" name="Line 477"/>
        <xdr:cNvSpPr>
          <a:spLocks/>
        </xdr:cNvSpPr>
      </xdr:nvSpPr>
      <xdr:spPr>
        <a:xfrm>
          <a:off x="542925" y="44881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276</xdr:row>
      <xdr:rowOff>0</xdr:rowOff>
    </xdr:from>
    <xdr:to>
      <xdr:col>1</xdr:col>
      <xdr:colOff>38100</xdr:colOff>
      <xdr:row>276</xdr:row>
      <xdr:rowOff>47625</xdr:rowOff>
    </xdr:to>
    <xdr:sp>
      <xdr:nvSpPr>
        <xdr:cNvPr id="178" name="Line 479"/>
        <xdr:cNvSpPr>
          <a:spLocks/>
        </xdr:cNvSpPr>
      </xdr:nvSpPr>
      <xdr:spPr>
        <a:xfrm flipH="1">
          <a:off x="609600" y="44881800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533400</xdr:colOff>
      <xdr:row>276</xdr:row>
      <xdr:rowOff>9525</xdr:rowOff>
    </xdr:from>
    <xdr:to>
      <xdr:col>0</xdr:col>
      <xdr:colOff>571500</xdr:colOff>
      <xdr:row>276</xdr:row>
      <xdr:rowOff>57150</xdr:rowOff>
    </xdr:to>
    <xdr:sp>
      <xdr:nvSpPr>
        <xdr:cNvPr id="179" name="Line 480"/>
        <xdr:cNvSpPr>
          <a:spLocks/>
        </xdr:cNvSpPr>
      </xdr:nvSpPr>
      <xdr:spPr>
        <a:xfrm flipH="1">
          <a:off x="533400" y="44891325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274</xdr:row>
      <xdr:rowOff>0</xdr:rowOff>
    </xdr:from>
    <xdr:to>
      <xdr:col>7</xdr:col>
      <xdr:colOff>333375</xdr:colOff>
      <xdr:row>274</xdr:row>
      <xdr:rowOff>76200</xdr:rowOff>
    </xdr:to>
    <xdr:sp>
      <xdr:nvSpPr>
        <xdr:cNvPr id="180" name="Line 482"/>
        <xdr:cNvSpPr>
          <a:spLocks/>
        </xdr:cNvSpPr>
      </xdr:nvSpPr>
      <xdr:spPr>
        <a:xfrm>
          <a:off x="4524375" y="4455795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274</xdr:row>
      <xdr:rowOff>0</xdr:rowOff>
    </xdr:from>
    <xdr:to>
      <xdr:col>7</xdr:col>
      <xdr:colOff>419100</xdr:colOff>
      <xdr:row>274</xdr:row>
      <xdr:rowOff>66675</xdr:rowOff>
    </xdr:to>
    <xdr:sp>
      <xdr:nvSpPr>
        <xdr:cNvPr id="181" name="Line 483"/>
        <xdr:cNvSpPr>
          <a:spLocks/>
        </xdr:cNvSpPr>
      </xdr:nvSpPr>
      <xdr:spPr>
        <a:xfrm flipV="1">
          <a:off x="4610100" y="44557950"/>
          <a:ext cx="762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274</xdr:row>
      <xdr:rowOff>66675</xdr:rowOff>
    </xdr:from>
    <xdr:to>
      <xdr:col>7</xdr:col>
      <xdr:colOff>323850</xdr:colOff>
      <xdr:row>274</xdr:row>
      <xdr:rowOff>152400</xdr:rowOff>
    </xdr:to>
    <xdr:sp>
      <xdr:nvSpPr>
        <xdr:cNvPr id="182" name="Line 484"/>
        <xdr:cNvSpPr>
          <a:spLocks/>
        </xdr:cNvSpPr>
      </xdr:nvSpPr>
      <xdr:spPr>
        <a:xfrm>
          <a:off x="4591050" y="446246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274</xdr:row>
      <xdr:rowOff>76200</xdr:rowOff>
    </xdr:from>
    <xdr:to>
      <xdr:col>7</xdr:col>
      <xdr:colOff>466725</xdr:colOff>
      <xdr:row>274</xdr:row>
      <xdr:rowOff>76200</xdr:rowOff>
    </xdr:to>
    <xdr:sp>
      <xdr:nvSpPr>
        <xdr:cNvPr id="183" name="Line 485"/>
        <xdr:cNvSpPr>
          <a:spLocks/>
        </xdr:cNvSpPr>
      </xdr:nvSpPr>
      <xdr:spPr>
        <a:xfrm>
          <a:off x="4610100" y="446341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274</xdr:row>
      <xdr:rowOff>66675</xdr:rowOff>
    </xdr:from>
    <xdr:to>
      <xdr:col>7</xdr:col>
      <xdr:colOff>476250</xdr:colOff>
      <xdr:row>274</xdr:row>
      <xdr:rowOff>142875</xdr:rowOff>
    </xdr:to>
    <xdr:sp>
      <xdr:nvSpPr>
        <xdr:cNvPr id="184" name="Line 486"/>
        <xdr:cNvSpPr>
          <a:spLocks/>
        </xdr:cNvSpPr>
      </xdr:nvSpPr>
      <xdr:spPr>
        <a:xfrm>
          <a:off x="4743450" y="446246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274</xdr:row>
      <xdr:rowOff>133350</xdr:rowOff>
    </xdr:from>
    <xdr:to>
      <xdr:col>7</xdr:col>
      <xdr:colOff>542925</xdr:colOff>
      <xdr:row>274</xdr:row>
      <xdr:rowOff>133350</xdr:rowOff>
    </xdr:to>
    <xdr:sp>
      <xdr:nvSpPr>
        <xdr:cNvPr id="185" name="Line 487"/>
        <xdr:cNvSpPr>
          <a:spLocks/>
        </xdr:cNvSpPr>
      </xdr:nvSpPr>
      <xdr:spPr>
        <a:xfrm>
          <a:off x="4676775" y="446913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274</xdr:row>
      <xdr:rowOff>133350</xdr:rowOff>
    </xdr:from>
    <xdr:to>
      <xdr:col>7</xdr:col>
      <xdr:colOff>504825</xdr:colOff>
      <xdr:row>275</xdr:row>
      <xdr:rowOff>9525</xdr:rowOff>
    </xdr:to>
    <xdr:sp>
      <xdr:nvSpPr>
        <xdr:cNvPr id="186" name="Line 488"/>
        <xdr:cNvSpPr>
          <a:spLocks/>
        </xdr:cNvSpPr>
      </xdr:nvSpPr>
      <xdr:spPr>
        <a:xfrm flipH="1">
          <a:off x="4743450" y="4469130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274</xdr:row>
      <xdr:rowOff>133350</xdr:rowOff>
    </xdr:from>
    <xdr:to>
      <xdr:col>7</xdr:col>
      <xdr:colOff>457200</xdr:colOff>
      <xdr:row>275</xdr:row>
      <xdr:rowOff>9525</xdr:rowOff>
    </xdr:to>
    <xdr:sp>
      <xdr:nvSpPr>
        <xdr:cNvPr id="187" name="Line 489"/>
        <xdr:cNvSpPr>
          <a:spLocks/>
        </xdr:cNvSpPr>
      </xdr:nvSpPr>
      <xdr:spPr>
        <a:xfrm flipH="1">
          <a:off x="4695825" y="44691300"/>
          <a:ext cx="285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270</xdr:row>
      <xdr:rowOff>47625</xdr:rowOff>
    </xdr:from>
    <xdr:to>
      <xdr:col>7</xdr:col>
      <xdr:colOff>523875</xdr:colOff>
      <xdr:row>270</xdr:row>
      <xdr:rowOff>114300</xdr:rowOff>
    </xdr:to>
    <xdr:sp>
      <xdr:nvSpPr>
        <xdr:cNvPr id="188" name="Line 492"/>
        <xdr:cNvSpPr>
          <a:spLocks/>
        </xdr:cNvSpPr>
      </xdr:nvSpPr>
      <xdr:spPr>
        <a:xfrm>
          <a:off x="4724400" y="439578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270</xdr:row>
      <xdr:rowOff>38100</xdr:rowOff>
    </xdr:from>
    <xdr:to>
      <xdr:col>7</xdr:col>
      <xdr:colOff>600075</xdr:colOff>
      <xdr:row>270</xdr:row>
      <xdr:rowOff>104775</xdr:rowOff>
    </xdr:to>
    <xdr:sp>
      <xdr:nvSpPr>
        <xdr:cNvPr id="189" name="Line 493"/>
        <xdr:cNvSpPr>
          <a:spLocks/>
        </xdr:cNvSpPr>
      </xdr:nvSpPr>
      <xdr:spPr>
        <a:xfrm flipV="1">
          <a:off x="4800600" y="43948350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270</xdr:row>
      <xdr:rowOff>104775</xdr:rowOff>
    </xdr:from>
    <xdr:to>
      <xdr:col>7</xdr:col>
      <xdr:colOff>533400</xdr:colOff>
      <xdr:row>271</xdr:row>
      <xdr:rowOff>38100</xdr:rowOff>
    </xdr:to>
    <xdr:sp>
      <xdr:nvSpPr>
        <xdr:cNvPr id="190" name="Line 494"/>
        <xdr:cNvSpPr>
          <a:spLocks/>
        </xdr:cNvSpPr>
      </xdr:nvSpPr>
      <xdr:spPr>
        <a:xfrm flipH="1">
          <a:off x="4791075" y="4401502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270</xdr:row>
      <xdr:rowOff>104775</xdr:rowOff>
    </xdr:from>
    <xdr:to>
      <xdr:col>8</xdr:col>
      <xdr:colOff>28575</xdr:colOff>
      <xdr:row>270</xdr:row>
      <xdr:rowOff>104775</xdr:rowOff>
    </xdr:to>
    <xdr:sp>
      <xdr:nvSpPr>
        <xdr:cNvPr id="191" name="Line 495"/>
        <xdr:cNvSpPr>
          <a:spLocks/>
        </xdr:cNvSpPr>
      </xdr:nvSpPr>
      <xdr:spPr>
        <a:xfrm>
          <a:off x="4791075" y="44015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271</xdr:row>
      <xdr:rowOff>76200</xdr:rowOff>
    </xdr:from>
    <xdr:to>
      <xdr:col>8</xdr:col>
      <xdr:colOff>19050</xdr:colOff>
      <xdr:row>271</xdr:row>
      <xdr:rowOff>152400</xdr:rowOff>
    </xdr:to>
    <xdr:sp>
      <xdr:nvSpPr>
        <xdr:cNvPr id="192" name="Arc 496"/>
        <xdr:cNvSpPr>
          <a:spLocks/>
        </xdr:cNvSpPr>
      </xdr:nvSpPr>
      <xdr:spPr>
        <a:xfrm flipH="1">
          <a:off x="4819650" y="441483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542925</xdr:colOff>
      <xdr:row>271</xdr:row>
      <xdr:rowOff>152400</xdr:rowOff>
    </xdr:from>
    <xdr:to>
      <xdr:col>8</xdr:col>
      <xdr:colOff>9525</xdr:colOff>
      <xdr:row>272</xdr:row>
      <xdr:rowOff>66675</xdr:rowOff>
    </xdr:to>
    <xdr:sp>
      <xdr:nvSpPr>
        <xdr:cNvPr id="193" name="Arc 497"/>
        <xdr:cNvSpPr>
          <a:spLocks/>
        </xdr:cNvSpPr>
      </xdr:nvSpPr>
      <xdr:spPr>
        <a:xfrm rot="16200000" flipH="1">
          <a:off x="4810125" y="442245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270</xdr:row>
      <xdr:rowOff>85725</xdr:rowOff>
    </xdr:from>
    <xdr:to>
      <xdr:col>8</xdr:col>
      <xdr:colOff>47625</xdr:colOff>
      <xdr:row>271</xdr:row>
      <xdr:rowOff>0</xdr:rowOff>
    </xdr:to>
    <xdr:sp>
      <xdr:nvSpPr>
        <xdr:cNvPr id="194" name="Arc 498"/>
        <xdr:cNvSpPr>
          <a:spLocks/>
        </xdr:cNvSpPr>
      </xdr:nvSpPr>
      <xdr:spPr>
        <a:xfrm flipH="1">
          <a:off x="4848225" y="439959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271</xdr:row>
      <xdr:rowOff>0</xdr:rowOff>
    </xdr:from>
    <xdr:to>
      <xdr:col>8</xdr:col>
      <xdr:colOff>47625</xdr:colOff>
      <xdr:row>271</xdr:row>
      <xdr:rowOff>76200</xdr:rowOff>
    </xdr:to>
    <xdr:sp>
      <xdr:nvSpPr>
        <xdr:cNvPr id="195" name="Arc 499"/>
        <xdr:cNvSpPr>
          <a:spLocks/>
        </xdr:cNvSpPr>
      </xdr:nvSpPr>
      <xdr:spPr>
        <a:xfrm rot="16200000" flipH="1">
          <a:off x="4848225" y="440721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272</xdr:row>
      <xdr:rowOff>66675</xdr:rowOff>
    </xdr:from>
    <xdr:to>
      <xdr:col>8</xdr:col>
      <xdr:colOff>19050</xdr:colOff>
      <xdr:row>273</xdr:row>
      <xdr:rowOff>19050</xdr:rowOff>
    </xdr:to>
    <xdr:sp>
      <xdr:nvSpPr>
        <xdr:cNvPr id="196" name="Line 500"/>
        <xdr:cNvSpPr>
          <a:spLocks/>
        </xdr:cNvSpPr>
      </xdr:nvSpPr>
      <xdr:spPr>
        <a:xfrm>
          <a:off x="4895850" y="443007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273</xdr:row>
      <xdr:rowOff>9525</xdr:rowOff>
    </xdr:from>
    <xdr:to>
      <xdr:col>8</xdr:col>
      <xdr:colOff>142875</xdr:colOff>
      <xdr:row>273</xdr:row>
      <xdr:rowOff>9525</xdr:rowOff>
    </xdr:to>
    <xdr:sp>
      <xdr:nvSpPr>
        <xdr:cNvPr id="197" name="Line 501"/>
        <xdr:cNvSpPr>
          <a:spLocks/>
        </xdr:cNvSpPr>
      </xdr:nvSpPr>
      <xdr:spPr>
        <a:xfrm>
          <a:off x="4867275" y="444055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273</xdr:row>
      <xdr:rowOff>9525</xdr:rowOff>
    </xdr:from>
    <xdr:to>
      <xdr:col>8</xdr:col>
      <xdr:colOff>47625</xdr:colOff>
      <xdr:row>273</xdr:row>
      <xdr:rowOff>57150</xdr:rowOff>
    </xdr:to>
    <xdr:sp>
      <xdr:nvSpPr>
        <xdr:cNvPr id="198" name="Line 502"/>
        <xdr:cNvSpPr>
          <a:spLocks/>
        </xdr:cNvSpPr>
      </xdr:nvSpPr>
      <xdr:spPr>
        <a:xfrm flipH="1">
          <a:off x="4886325" y="44405550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273</xdr:row>
      <xdr:rowOff>19050</xdr:rowOff>
    </xdr:from>
    <xdr:to>
      <xdr:col>8</xdr:col>
      <xdr:colOff>114300</xdr:colOff>
      <xdr:row>273</xdr:row>
      <xdr:rowOff>66675</xdr:rowOff>
    </xdr:to>
    <xdr:sp>
      <xdr:nvSpPr>
        <xdr:cNvPr id="199" name="Line 503"/>
        <xdr:cNvSpPr>
          <a:spLocks/>
        </xdr:cNvSpPr>
      </xdr:nvSpPr>
      <xdr:spPr>
        <a:xfrm flipH="1">
          <a:off x="4953000" y="44415075"/>
          <a:ext cx="381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335</xdr:row>
      <xdr:rowOff>0</xdr:rowOff>
    </xdr:from>
    <xdr:to>
      <xdr:col>7</xdr:col>
      <xdr:colOff>314325</xdr:colOff>
      <xdr:row>335</xdr:row>
      <xdr:rowOff>0</xdr:rowOff>
    </xdr:to>
    <xdr:sp>
      <xdr:nvSpPr>
        <xdr:cNvPr id="200" name="Line 504"/>
        <xdr:cNvSpPr>
          <a:spLocks/>
        </xdr:cNvSpPr>
      </xdr:nvSpPr>
      <xdr:spPr>
        <a:xfrm>
          <a:off x="1838325" y="54435375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336</xdr:row>
      <xdr:rowOff>95250</xdr:rowOff>
    </xdr:from>
    <xdr:to>
      <xdr:col>6</xdr:col>
      <xdr:colOff>390525</xdr:colOff>
      <xdr:row>337</xdr:row>
      <xdr:rowOff>95250</xdr:rowOff>
    </xdr:to>
    <xdr:sp>
      <xdr:nvSpPr>
        <xdr:cNvPr id="201" name="Oval 505"/>
        <xdr:cNvSpPr>
          <a:spLocks/>
        </xdr:cNvSpPr>
      </xdr:nvSpPr>
      <xdr:spPr>
        <a:xfrm>
          <a:off x="3867150" y="54692550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336</xdr:row>
      <xdr:rowOff>76200</xdr:rowOff>
    </xdr:from>
    <xdr:to>
      <xdr:col>3</xdr:col>
      <xdr:colOff>95250</xdr:colOff>
      <xdr:row>337</xdr:row>
      <xdr:rowOff>76200</xdr:rowOff>
    </xdr:to>
    <xdr:sp>
      <xdr:nvSpPr>
        <xdr:cNvPr id="202" name="Oval 506"/>
        <xdr:cNvSpPr>
          <a:spLocks/>
        </xdr:cNvSpPr>
      </xdr:nvSpPr>
      <xdr:spPr>
        <a:xfrm>
          <a:off x="1743075" y="54673500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336</xdr:row>
      <xdr:rowOff>104775</xdr:rowOff>
    </xdr:from>
    <xdr:to>
      <xdr:col>7</xdr:col>
      <xdr:colOff>390525</xdr:colOff>
      <xdr:row>337</xdr:row>
      <xdr:rowOff>104775</xdr:rowOff>
    </xdr:to>
    <xdr:sp>
      <xdr:nvSpPr>
        <xdr:cNvPr id="203" name="Oval 507"/>
        <xdr:cNvSpPr>
          <a:spLocks/>
        </xdr:cNvSpPr>
      </xdr:nvSpPr>
      <xdr:spPr>
        <a:xfrm>
          <a:off x="4476750" y="54702075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335</xdr:row>
      <xdr:rowOff>9525</xdr:rowOff>
    </xdr:from>
    <xdr:to>
      <xdr:col>7</xdr:col>
      <xdr:colOff>314325</xdr:colOff>
      <xdr:row>336</xdr:row>
      <xdr:rowOff>85725</xdr:rowOff>
    </xdr:to>
    <xdr:sp>
      <xdr:nvSpPr>
        <xdr:cNvPr id="204" name="Line 508"/>
        <xdr:cNvSpPr>
          <a:spLocks/>
        </xdr:cNvSpPr>
      </xdr:nvSpPr>
      <xdr:spPr>
        <a:xfrm>
          <a:off x="4581525" y="544449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335</xdr:row>
      <xdr:rowOff>0</xdr:rowOff>
    </xdr:from>
    <xdr:to>
      <xdr:col>3</xdr:col>
      <xdr:colOff>0</xdr:colOff>
      <xdr:row>336</xdr:row>
      <xdr:rowOff>76200</xdr:rowOff>
    </xdr:to>
    <xdr:sp>
      <xdr:nvSpPr>
        <xdr:cNvPr id="205" name="Line 509"/>
        <xdr:cNvSpPr>
          <a:spLocks/>
        </xdr:cNvSpPr>
      </xdr:nvSpPr>
      <xdr:spPr>
        <a:xfrm>
          <a:off x="1828800" y="54435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335</xdr:row>
      <xdr:rowOff>9525</xdr:rowOff>
    </xdr:from>
    <xdr:to>
      <xdr:col>6</xdr:col>
      <xdr:colOff>304800</xdr:colOff>
      <xdr:row>336</xdr:row>
      <xdr:rowOff>85725</xdr:rowOff>
    </xdr:to>
    <xdr:sp>
      <xdr:nvSpPr>
        <xdr:cNvPr id="206" name="Line 510"/>
        <xdr:cNvSpPr>
          <a:spLocks/>
        </xdr:cNvSpPr>
      </xdr:nvSpPr>
      <xdr:spPr>
        <a:xfrm>
          <a:off x="3962400" y="544449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337</xdr:row>
      <xdr:rowOff>85725</xdr:rowOff>
    </xdr:from>
    <xdr:to>
      <xdr:col>3</xdr:col>
      <xdr:colOff>9525</xdr:colOff>
      <xdr:row>338</xdr:row>
      <xdr:rowOff>95250</xdr:rowOff>
    </xdr:to>
    <xdr:sp>
      <xdr:nvSpPr>
        <xdr:cNvPr id="207" name="Line 511"/>
        <xdr:cNvSpPr>
          <a:spLocks/>
        </xdr:cNvSpPr>
      </xdr:nvSpPr>
      <xdr:spPr>
        <a:xfrm flipV="1">
          <a:off x="1838325" y="54844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340</xdr:row>
      <xdr:rowOff>66675</xdr:rowOff>
    </xdr:from>
    <xdr:to>
      <xdr:col>2</xdr:col>
      <xdr:colOff>600075</xdr:colOff>
      <xdr:row>341</xdr:row>
      <xdr:rowOff>152400</xdr:rowOff>
    </xdr:to>
    <xdr:sp>
      <xdr:nvSpPr>
        <xdr:cNvPr id="208" name="Line 512"/>
        <xdr:cNvSpPr>
          <a:spLocks/>
        </xdr:cNvSpPr>
      </xdr:nvSpPr>
      <xdr:spPr>
        <a:xfrm>
          <a:off x="1819275" y="55311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341</xdr:row>
      <xdr:rowOff>142875</xdr:rowOff>
    </xdr:from>
    <xdr:to>
      <xdr:col>4</xdr:col>
      <xdr:colOff>38100</xdr:colOff>
      <xdr:row>341</xdr:row>
      <xdr:rowOff>142875</xdr:rowOff>
    </xdr:to>
    <xdr:sp>
      <xdr:nvSpPr>
        <xdr:cNvPr id="209" name="Line 513"/>
        <xdr:cNvSpPr>
          <a:spLocks/>
        </xdr:cNvSpPr>
      </xdr:nvSpPr>
      <xdr:spPr>
        <a:xfrm>
          <a:off x="1828800" y="555498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341</xdr:row>
      <xdr:rowOff>57150</xdr:rowOff>
    </xdr:from>
    <xdr:to>
      <xdr:col>4</xdr:col>
      <xdr:colOff>104775</xdr:colOff>
      <xdr:row>341</xdr:row>
      <xdr:rowOff>133350</xdr:rowOff>
    </xdr:to>
    <xdr:sp>
      <xdr:nvSpPr>
        <xdr:cNvPr id="210" name="Arc 514"/>
        <xdr:cNvSpPr>
          <a:spLocks/>
        </xdr:cNvSpPr>
      </xdr:nvSpPr>
      <xdr:spPr>
        <a:xfrm rot="16200000">
          <a:off x="2466975" y="554640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341</xdr:row>
      <xdr:rowOff>57150</xdr:rowOff>
    </xdr:from>
    <xdr:to>
      <xdr:col>4</xdr:col>
      <xdr:colOff>266700</xdr:colOff>
      <xdr:row>341</xdr:row>
      <xdr:rowOff>133350</xdr:rowOff>
    </xdr:to>
    <xdr:sp>
      <xdr:nvSpPr>
        <xdr:cNvPr id="211" name="Arc 515"/>
        <xdr:cNvSpPr>
          <a:spLocks/>
        </xdr:cNvSpPr>
      </xdr:nvSpPr>
      <xdr:spPr>
        <a:xfrm rot="16200000">
          <a:off x="2628900" y="554640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341</xdr:row>
      <xdr:rowOff>66675</xdr:rowOff>
    </xdr:from>
    <xdr:to>
      <xdr:col>4</xdr:col>
      <xdr:colOff>352425</xdr:colOff>
      <xdr:row>341</xdr:row>
      <xdr:rowOff>142875</xdr:rowOff>
    </xdr:to>
    <xdr:sp>
      <xdr:nvSpPr>
        <xdr:cNvPr id="212" name="Arc 516"/>
        <xdr:cNvSpPr>
          <a:spLocks/>
        </xdr:cNvSpPr>
      </xdr:nvSpPr>
      <xdr:spPr>
        <a:xfrm>
          <a:off x="2714625" y="554736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341</xdr:row>
      <xdr:rowOff>57150</xdr:rowOff>
    </xdr:from>
    <xdr:to>
      <xdr:col>4</xdr:col>
      <xdr:colOff>190500</xdr:colOff>
      <xdr:row>341</xdr:row>
      <xdr:rowOff>133350</xdr:rowOff>
    </xdr:to>
    <xdr:sp>
      <xdr:nvSpPr>
        <xdr:cNvPr id="213" name="Arc 517"/>
        <xdr:cNvSpPr>
          <a:spLocks/>
        </xdr:cNvSpPr>
      </xdr:nvSpPr>
      <xdr:spPr>
        <a:xfrm>
          <a:off x="2552700" y="554640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341</xdr:row>
      <xdr:rowOff>38100</xdr:rowOff>
    </xdr:from>
    <xdr:to>
      <xdr:col>6</xdr:col>
      <xdr:colOff>38100</xdr:colOff>
      <xdr:row>341</xdr:row>
      <xdr:rowOff>114300</xdr:rowOff>
    </xdr:to>
    <xdr:sp>
      <xdr:nvSpPr>
        <xdr:cNvPr id="214" name="Arc 518"/>
        <xdr:cNvSpPr>
          <a:spLocks/>
        </xdr:cNvSpPr>
      </xdr:nvSpPr>
      <xdr:spPr>
        <a:xfrm>
          <a:off x="3619500" y="554450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341</xdr:row>
      <xdr:rowOff>47625</xdr:rowOff>
    </xdr:from>
    <xdr:to>
      <xdr:col>5</xdr:col>
      <xdr:colOff>228600</xdr:colOff>
      <xdr:row>341</xdr:row>
      <xdr:rowOff>123825</xdr:rowOff>
    </xdr:to>
    <xdr:sp>
      <xdr:nvSpPr>
        <xdr:cNvPr id="215" name="Arc 519"/>
        <xdr:cNvSpPr>
          <a:spLocks/>
        </xdr:cNvSpPr>
      </xdr:nvSpPr>
      <xdr:spPr>
        <a:xfrm>
          <a:off x="3200400" y="554545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341</xdr:row>
      <xdr:rowOff>38100</xdr:rowOff>
    </xdr:from>
    <xdr:to>
      <xdr:col>6</xdr:col>
      <xdr:colOff>209550</xdr:colOff>
      <xdr:row>341</xdr:row>
      <xdr:rowOff>114300</xdr:rowOff>
    </xdr:to>
    <xdr:sp>
      <xdr:nvSpPr>
        <xdr:cNvPr id="216" name="Arc 520"/>
        <xdr:cNvSpPr>
          <a:spLocks/>
        </xdr:cNvSpPr>
      </xdr:nvSpPr>
      <xdr:spPr>
        <a:xfrm>
          <a:off x="3790950" y="554450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341</xdr:row>
      <xdr:rowOff>47625</xdr:rowOff>
    </xdr:from>
    <xdr:to>
      <xdr:col>5</xdr:col>
      <xdr:colOff>76200</xdr:colOff>
      <xdr:row>341</xdr:row>
      <xdr:rowOff>123825</xdr:rowOff>
    </xdr:to>
    <xdr:sp>
      <xdr:nvSpPr>
        <xdr:cNvPr id="217" name="Arc 521"/>
        <xdr:cNvSpPr>
          <a:spLocks/>
        </xdr:cNvSpPr>
      </xdr:nvSpPr>
      <xdr:spPr>
        <a:xfrm>
          <a:off x="3048000" y="554545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341</xdr:row>
      <xdr:rowOff>47625</xdr:rowOff>
    </xdr:from>
    <xdr:to>
      <xdr:col>5</xdr:col>
      <xdr:colOff>9525</xdr:colOff>
      <xdr:row>341</xdr:row>
      <xdr:rowOff>123825</xdr:rowOff>
    </xdr:to>
    <xdr:sp>
      <xdr:nvSpPr>
        <xdr:cNvPr id="218" name="Arc 522"/>
        <xdr:cNvSpPr>
          <a:spLocks/>
        </xdr:cNvSpPr>
      </xdr:nvSpPr>
      <xdr:spPr>
        <a:xfrm rot="16200000">
          <a:off x="2981325" y="554545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341</xdr:row>
      <xdr:rowOff>38100</xdr:rowOff>
    </xdr:from>
    <xdr:to>
      <xdr:col>6</xdr:col>
      <xdr:colOff>123825</xdr:colOff>
      <xdr:row>341</xdr:row>
      <xdr:rowOff>114300</xdr:rowOff>
    </xdr:to>
    <xdr:sp>
      <xdr:nvSpPr>
        <xdr:cNvPr id="219" name="Arc 523"/>
        <xdr:cNvSpPr>
          <a:spLocks/>
        </xdr:cNvSpPr>
      </xdr:nvSpPr>
      <xdr:spPr>
        <a:xfrm rot="16200000">
          <a:off x="3705225" y="554450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341</xdr:row>
      <xdr:rowOff>38100</xdr:rowOff>
    </xdr:from>
    <xdr:to>
      <xdr:col>5</xdr:col>
      <xdr:colOff>161925</xdr:colOff>
      <xdr:row>341</xdr:row>
      <xdr:rowOff>114300</xdr:rowOff>
    </xdr:to>
    <xdr:sp>
      <xdr:nvSpPr>
        <xdr:cNvPr id="220" name="Arc 524"/>
        <xdr:cNvSpPr>
          <a:spLocks/>
        </xdr:cNvSpPr>
      </xdr:nvSpPr>
      <xdr:spPr>
        <a:xfrm rot="16200000">
          <a:off x="3133725" y="554450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341</xdr:row>
      <xdr:rowOff>38100</xdr:rowOff>
    </xdr:from>
    <xdr:to>
      <xdr:col>5</xdr:col>
      <xdr:colOff>571500</xdr:colOff>
      <xdr:row>341</xdr:row>
      <xdr:rowOff>114300</xdr:rowOff>
    </xdr:to>
    <xdr:sp>
      <xdr:nvSpPr>
        <xdr:cNvPr id="221" name="Arc 525"/>
        <xdr:cNvSpPr>
          <a:spLocks/>
        </xdr:cNvSpPr>
      </xdr:nvSpPr>
      <xdr:spPr>
        <a:xfrm rot="16200000">
          <a:off x="3543300" y="554450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341</xdr:row>
      <xdr:rowOff>133350</xdr:rowOff>
    </xdr:from>
    <xdr:to>
      <xdr:col>4</xdr:col>
      <xdr:colOff>542925</xdr:colOff>
      <xdr:row>341</xdr:row>
      <xdr:rowOff>133350</xdr:rowOff>
    </xdr:to>
    <xdr:sp>
      <xdr:nvSpPr>
        <xdr:cNvPr id="222" name="Line 526"/>
        <xdr:cNvSpPr>
          <a:spLocks/>
        </xdr:cNvSpPr>
      </xdr:nvSpPr>
      <xdr:spPr>
        <a:xfrm>
          <a:off x="2809875" y="555402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341</xdr:row>
      <xdr:rowOff>123825</xdr:rowOff>
    </xdr:from>
    <xdr:to>
      <xdr:col>5</xdr:col>
      <xdr:colOff>495300</xdr:colOff>
      <xdr:row>341</xdr:row>
      <xdr:rowOff>123825</xdr:rowOff>
    </xdr:to>
    <xdr:sp>
      <xdr:nvSpPr>
        <xdr:cNvPr id="223" name="Line 527"/>
        <xdr:cNvSpPr>
          <a:spLocks/>
        </xdr:cNvSpPr>
      </xdr:nvSpPr>
      <xdr:spPr>
        <a:xfrm>
          <a:off x="3286125" y="55530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338</xdr:row>
      <xdr:rowOff>104775</xdr:rowOff>
    </xdr:from>
    <xdr:to>
      <xdr:col>3</xdr:col>
      <xdr:colOff>19050</xdr:colOff>
      <xdr:row>339</xdr:row>
      <xdr:rowOff>19050</xdr:rowOff>
    </xdr:to>
    <xdr:sp>
      <xdr:nvSpPr>
        <xdr:cNvPr id="224" name="Arc 528"/>
        <xdr:cNvSpPr>
          <a:spLocks/>
        </xdr:cNvSpPr>
      </xdr:nvSpPr>
      <xdr:spPr>
        <a:xfrm flipH="1">
          <a:off x="1771650" y="550259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338</xdr:row>
      <xdr:rowOff>133350</xdr:rowOff>
    </xdr:from>
    <xdr:to>
      <xdr:col>6</xdr:col>
      <xdr:colOff>295275</xdr:colOff>
      <xdr:row>339</xdr:row>
      <xdr:rowOff>47625</xdr:rowOff>
    </xdr:to>
    <xdr:sp>
      <xdr:nvSpPr>
        <xdr:cNvPr id="225" name="Arc 529"/>
        <xdr:cNvSpPr>
          <a:spLocks/>
        </xdr:cNvSpPr>
      </xdr:nvSpPr>
      <xdr:spPr>
        <a:xfrm flipH="1">
          <a:off x="3876675" y="550545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339</xdr:row>
      <xdr:rowOff>28575</xdr:rowOff>
    </xdr:from>
    <xdr:to>
      <xdr:col>3</xdr:col>
      <xdr:colOff>28575</xdr:colOff>
      <xdr:row>339</xdr:row>
      <xdr:rowOff>104775</xdr:rowOff>
    </xdr:to>
    <xdr:sp>
      <xdr:nvSpPr>
        <xdr:cNvPr id="226" name="Arc 530"/>
        <xdr:cNvSpPr>
          <a:spLocks/>
        </xdr:cNvSpPr>
      </xdr:nvSpPr>
      <xdr:spPr>
        <a:xfrm rot="16200000" flipH="1">
          <a:off x="1781175" y="551116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339</xdr:row>
      <xdr:rowOff>38100</xdr:rowOff>
    </xdr:from>
    <xdr:to>
      <xdr:col>6</xdr:col>
      <xdr:colOff>295275</xdr:colOff>
      <xdr:row>339</xdr:row>
      <xdr:rowOff>114300</xdr:rowOff>
    </xdr:to>
    <xdr:sp>
      <xdr:nvSpPr>
        <xdr:cNvPr id="227" name="Arc 531"/>
        <xdr:cNvSpPr>
          <a:spLocks/>
        </xdr:cNvSpPr>
      </xdr:nvSpPr>
      <xdr:spPr>
        <a:xfrm rot="16200000" flipH="1">
          <a:off x="3876675" y="551211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340</xdr:row>
      <xdr:rowOff>9525</xdr:rowOff>
    </xdr:from>
    <xdr:to>
      <xdr:col>3</xdr:col>
      <xdr:colOff>19050</xdr:colOff>
      <xdr:row>340</xdr:row>
      <xdr:rowOff>85725</xdr:rowOff>
    </xdr:to>
    <xdr:sp>
      <xdr:nvSpPr>
        <xdr:cNvPr id="228" name="Arc 532"/>
        <xdr:cNvSpPr>
          <a:spLocks/>
        </xdr:cNvSpPr>
      </xdr:nvSpPr>
      <xdr:spPr>
        <a:xfrm rot="16200000" flipH="1">
          <a:off x="1771650" y="552545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340</xdr:row>
      <xdr:rowOff>28575</xdr:rowOff>
    </xdr:from>
    <xdr:to>
      <xdr:col>6</xdr:col>
      <xdr:colOff>295275</xdr:colOff>
      <xdr:row>340</xdr:row>
      <xdr:rowOff>104775</xdr:rowOff>
    </xdr:to>
    <xdr:sp>
      <xdr:nvSpPr>
        <xdr:cNvPr id="229" name="Arc 533"/>
        <xdr:cNvSpPr>
          <a:spLocks/>
        </xdr:cNvSpPr>
      </xdr:nvSpPr>
      <xdr:spPr>
        <a:xfrm rot="16200000" flipH="1">
          <a:off x="3876675" y="552735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339</xdr:row>
      <xdr:rowOff>95250</xdr:rowOff>
    </xdr:from>
    <xdr:to>
      <xdr:col>3</xdr:col>
      <xdr:colOff>9525</xdr:colOff>
      <xdr:row>340</xdr:row>
      <xdr:rowOff>9525</xdr:rowOff>
    </xdr:to>
    <xdr:sp>
      <xdr:nvSpPr>
        <xdr:cNvPr id="230" name="Arc 534"/>
        <xdr:cNvSpPr>
          <a:spLocks/>
        </xdr:cNvSpPr>
      </xdr:nvSpPr>
      <xdr:spPr>
        <a:xfrm flipH="1">
          <a:off x="1762125" y="551783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339</xdr:row>
      <xdr:rowOff>123825</xdr:rowOff>
    </xdr:from>
    <xdr:to>
      <xdr:col>6</xdr:col>
      <xdr:colOff>295275</xdr:colOff>
      <xdr:row>340</xdr:row>
      <xdr:rowOff>38100</xdr:rowOff>
    </xdr:to>
    <xdr:sp>
      <xdr:nvSpPr>
        <xdr:cNvPr id="231" name="Arc 535"/>
        <xdr:cNvSpPr>
          <a:spLocks/>
        </xdr:cNvSpPr>
      </xdr:nvSpPr>
      <xdr:spPr>
        <a:xfrm flipH="1">
          <a:off x="3876675" y="552069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337</xdr:row>
      <xdr:rowOff>95250</xdr:rowOff>
    </xdr:from>
    <xdr:to>
      <xdr:col>6</xdr:col>
      <xdr:colOff>314325</xdr:colOff>
      <xdr:row>338</xdr:row>
      <xdr:rowOff>133350</xdr:rowOff>
    </xdr:to>
    <xdr:sp>
      <xdr:nvSpPr>
        <xdr:cNvPr id="232" name="Line 536"/>
        <xdr:cNvSpPr>
          <a:spLocks/>
        </xdr:cNvSpPr>
      </xdr:nvSpPr>
      <xdr:spPr>
        <a:xfrm>
          <a:off x="3971925" y="54854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337</xdr:row>
      <xdr:rowOff>114300</xdr:rowOff>
    </xdr:from>
    <xdr:to>
      <xdr:col>7</xdr:col>
      <xdr:colOff>314325</xdr:colOff>
      <xdr:row>338</xdr:row>
      <xdr:rowOff>133350</xdr:rowOff>
    </xdr:to>
    <xdr:sp>
      <xdr:nvSpPr>
        <xdr:cNvPr id="233" name="Line 537"/>
        <xdr:cNvSpPr>
          <a:spLocks/>
        </xdr:cNvSpPr>
      </xdr:nvSpPr>
      <xdr:spPr>
        <a:xfrm>
          <a:off x="4581525" y="548735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341</xdr:row>
      <xdr:rowOff>104775</xdr:rowOff>
    </xdr:from>
    <xdr:to>
      <xdr:col>7</xdr:col>
      <xdr:colOff>314325</xdr:colOff>
      <xdr:row>341</xdr:row>
      <xdr:rowOff>104775</xdr:rowOff>
    </xdr:to>
    <xdr:sp>
      <xdr:nvSpPr>
        <xdr:cNvPr id="234" name="Line 538"/>
        <xdr:cNvSpPr>
          <a:spLocks/>
        </xdr:cNvSpPr>
      </xdr:nvSpPr>
      <xdr:spPr>
        <a:xfrm>
          <a:off x="3886200" y="555117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340</xdr:row>
      <xdr:rowOff>104775</xdr:rowOff>
    </xdr:from>
    <xdr:to>
      <xdr:col>6</xdr:col>
      <xdr:colOff>295275</xdr:colOff>
      <xdr:row>341</xdr:row>
      <xdr:rowOff>104775</xdr:rowOff>
    </xdr:to>
    <xdr:sp>
      <xdr:nvSpPr>
        <xdr:cNvPr id="235" name="Line 539"/>
        <xdr:cNvSpPr>
          <a:spLocks/>
        </xdr:cNvSpPr>
      </xdr:nvSpPr>
      <xdr:spPr>
        <a:xfrm>
          <a:off x="3952875" y="55349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340</xdr:row>
      <xdr:rowOff>133350</xdr:rowOff>
    </xdr:from>
    <xdr:to>
      <xdr:col>7</xdr:col>
      <xdr:colOff>323850</xdr:colOff>
      <xdr:row>341</xdr:row>
      <xdr:rowOff>104775</xdr:rowOff>
    </xdr:to>
    <xdr:sp>
      <xdr:nvSpPr>
        <xdr:cNvPr id="236" name="Line 540"/>
        <xdr:cNvSpPr>
          <a:spLocks/>
        </xdr:cNvSpPr>
      </xdr:nvSpPr>
      <xdr:spPr>
        <a:xfrm>
          <a:off x="4591050" y="553783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338</xdr:row>
      <xdr:rowOff>142875</xdr:rowOff>
    </xdr:from>
    <xdr:to>
      <xdr:col>7</xdr:col>
      <xdr:colOff>323850</xdr:colOff>
      <xdr:row>339</xdr:row>
      <xdr:rowOff>57150</xdr:rowOff>
    </xdr:to>
    <xdr:sp>
      <xdr:nvSpPr>
        <xdr:cNvPr id="237" name="Arc 542"/>
        <xdr:cNvSpPr>
          <a:spLocks/>
        </xdr:cNvSpPr>
      </xdr:nvSpPr>
      <xdr:spPr>
        <a:xfrm flipH="1">
          <a:off x="4514850" y="550640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339</xdr:row>
      <xdr:rowOff>57150</xdr:rowOff>
    </xdr:from>
    <xdr:to>
      <xdr:col>7</xdr:col>
      <xdr:colOff>333375</xdr:colOff>
      <xdr:row>339</xdr:row>
      <xdr:rowOff>133350</xdr:rowOff>
    </xdr:to>
    <xdr:sp>
      <xdr:nvSpPr>
        <xdr:cNvPr id="238" name="Arc 544"/>
        <xdr:cNvSpPr>
          <a:spLocks/>
        </xdr:cNvSpPr>
      </xdr:nvSpPr>
      <xdr:spPr>
        <a:xfrm rot="16200000" flipH="1">
          <a:off x="4524375" y="551402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339</xdr:row>
      <xdr:rowOff>142875</xdr:rowOff>
    </xdr:from>
    <xdr:to>
      <xdr:col>7</xdr:col>
      <xdr:colOff>333375</xdr:colOff>
      <xdr:row>340</xdr:row>
      <xdr:rowOff>57150</xdr:rowOff>
    </xdr:to>
    <xdr:sp>
      <xdr:nvSpPr>
        <xdr:cNvPr id="239" name="Arc 546"/>
        <xdr:cNvSpPr>
          <a:spLocks/>
        </xdr:cNvSpPr>
      </xdr:nvSpPr>
      <xdr:spPr>
        <a:xfrm flipH="1">
          <a:off x="4524375" y="552259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340</xdr:row>
      <xdr:rowOff>57150</xdr:rowOff>
    </xdr:from>
    <xdr:to>
      <xdr:col>7</xdr:col>
      <xdr:colOff>333375</xdr:colOff>
      <xdr:row>340</xdr:row>
      <xdr:rowOff>133350</xdr:rowOff>
    </xdr:to>
    <xdr:sp>
      <xdr:nvSpPr>
        <xdr:cNvPr id="240" name="Arc 548"/>
        <xdr:cNvSpPr>
          <a:spLocks/>
        </xdr:cNvSpPr>
      </xdr:nvSpPr>
      <xdr:spPr>
        <a:xfrm rot="16200000" flipH="1">
          <a:off x="4524375" y="553021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363</xdr:row>
      <xdr:rowOff>19050</xdr:rowOff>
    </xdr:from>
    <xdr:to>
      <xdr:col>1</xdr:col>
      <xdr:colOff>457200</xdr:colOff>
      <xdr:row>364</xdr:row>
      <xdr:rowOff>28575</xdr:rowOff>
    </xdr:to>
    <xdr:sp>
      <xdr:nvSpPr>
        <xdr:cNvPr id="241" name="Oval 551"/>
        <xdr:cNvSpPr>
          <a:spLocks/>
        </xdr:cNvSpPr>
      </xdr:nvSpPr>
      <xdr:spPr>
        <a:xfrm>
          <a:off x="885825" y="58988325"/>
          <a:ext cx="180975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363</xdr:row>
      <xdr:rowOff>104775</xdr:rowOff>
    </xdr:from>
    <xdr:to>
      <xdr:col>2</xdr:col>
      <xdr:colOff>200025</xdr:colOff>
      <xdr:row>363</xdr:row>
      <xdr:rowOff>104775</xdr:rowOff>
    </xdr:to>
    <xdr:sp>
      <xdr:nvSpPr>
        <xdr:cNvPr id="242" name="Line 552"/>
        <xdr:cNvSpPr>
          <a:spLocks/>
        </xdr:cNvSpPr>
      </xdr:nvSpPr>
      <xdr:spPr>
        <a:xfrm>
          <a:off x="1066800" y="590740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363</xdr:row>
      <xdr:rowOff>28575</xdr:rowOff>
    </xdr:from>
    <xdr:to>
      <xdr:col>2</xdr:col>
      <xdr:colOff>390525</xdr:colOff>
      <xdr:row>363</xdr:row>
      <xdr:rowOff>104775</xdr:rowOff>
    </xdr:to>
    <xdr:sp>
      <xdr:nvSpPr>
        <xdr:cNvPr id="243" name="Arc 553"/>
        <xdr:cNvSpPr>
          <a:spLocks/>
        </xdr:cNvSpPr>
      </xdr:nvSpPr>
      <xdr:spPr>
        <a:xfrm rot="16200000" flipH="1">
          <a:off x="1533525" y="589978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364</xdr:row>
      <xdr:rowOff>19050</xdr:rowOff>
    </xdr:from>
    <xdr:to>
      <xdr:col>2</xdr:col>
      <xdr:colOff>409575</xdr:colOff>
      <xdr:row>364</xdr:row>
      <xdr:rowOff>95250</xdr:rowOff>
    </xdr:to>
    <xdr:sp>
      <xdr:nvSpPr>
        <xdr:cNvPr id="244" name="Arc 554"/>
        <xdr:cNvSpPr>
          <a:spLocks/>
        </xdr:cNvSpPr>
      </xdr:nvSpPr>
      <xdr:spPr>
        <a:xfrm rot="16200000" flipH="1">
          <a:off x="1552575" y="591502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363</xdr:row>
      <xdr:rowOff>114300</xdr:rowOff>
    </xdr:from>
    <xdr:to>
      <xdr:col>2</xdr:col>
      <xdr:colOff>238125</xdr:colOff>
      <xdr:row>364</xdr:row>
      <xdr:rowOff>28575</xdr:rowOff>
    </xdr:to>
    <xdr:sp>
      <xdr:nvSpPr>
        <xdr:cNvPr id="245" name="Arc 555"/>
        <xdr:cNvSpPr>
          <a:spLocks/>
        </xdr:cNvSpPr>
      </xdr:nvSpPr>
      <xdr:spPr>
        <a:xfrm rot="10800000" flipH="1" flipV="1">
          <a:off x="1381125" y="590835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364</xdr:row>
      <xdr:rowOff>19050</xdr:rowOff>
    </xdr:from>
    <xdr:to>
      <xdr:col>2</xdr:col>
      <xdr:colOff>228600</xdr:colOff>
      <xdr:row>364</xdr:row>
      <xdr:rowOff>95250</xdr:rowOff>
    </xdr:to>
    <xdr:sp>
      <xdr:nvSpPr>
        <xdr:cNvPr id="246" name="Arc 556"/>
        <xdr:cNvSpPr>
          <a:spLocks/>
        </xdr:cNvSpPr>
      </xdr:nvSpPr>
      <xdr:spPr>
        <a:xfrm flipV="1">
          <a:off x="1371600" y="591502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362</xdr:row>
      <xdr:rowOff>123825</xdr:rowOff>
    </xdr:from>
    <xdr:to>
      <xdr:col>2</xdr:col>
      <xdr:colOff>219075</xdr:colOff>
      <xdr:row>363</xdr:row>
      <xdr:rowOff>38100</xdr:rowOff>
    </xdr:to>
    <xdr:sp>
      <xdr:nvSpPr>
        <xdr:cNvPr id="247" name="Arc 557"/>
        <xdr:cNvSpPr>
          <a:spLocks/>
        </xdr:cNvSpPr>
      </xdr:nvSpPr>
      <xdr:spPr>
        <a:xfrm rot="5400000" flipH="1">
          <a:off x="1362075" y="589311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363</xdr:row>
      <xdr:rowOff>38100</xdr:rowOff>
    </xdr:from>
    <xdr:to>
      <xdr:col>2</xdr:col>
      <xdr:colOff>228600</xdr:colOff>
      <xdr:row>363</xdr:row>
      <xdr:rowOff>114300</xdr:rowOff>
    </xdr:to>
    <xdr:sp>
      <xdr:nvSpPr>
        <xdr:cNvPr id="248" name="Arc 558"/>
        <xdr:cNvSpPr>
          <a:spLocks/>
        </xdr:cNvSpPr>
      </xdr:nvSpPr>
      <xdr:spPr>
        <a:xfrm rot="5400000">
          <a:off x="1371600" y="590073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363</xdr:row>
      <xdr:rowOff>114300</xdr:rowOff>
    </xdr:from>
    <xdr:to>
      <xdr:col>4</xdr:col>
      <xdr:colOff>361950</xdr:colOff>
      <xdr:row>363</xdr:row>
      <xdr:rowOff>114300</xdr:rowOff>
    </xdr:to>
    <xdr:sp>
      <xdr:nvSpPr>
        <xdr:cNvPr id="249" name="Line 559"/>
        <xdr:cNvSpPr>
          <a:spLocks/>
        </xdr:cNvSpPr>
      </xdr:nvSpPr>
      <xdr:spPr>
        <a:xfrm>
          <a:off x="1619250" y="590835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363</xdr:row>
      <xdr:rowOff>0</xdr:rowOff>
    </xdr:from>
    <xdr:to>
      <xdr:col>4</xdr:col>
      <xdr:colOff>438150</xdr:colOff>
      <xdr:row>363</xdr:row>
      <xdr:rowOff>76200</xdr:rowOff>
    </xdr:to>
    <xdr:sp>
      <xdr:nvSpPr>
        <xdr:cNvPr id="250" name="Arc 560"/>
        <xdr:cNvSpPr>
          <a:spLocks/>
        </xdr:cNvSpPr>
      </xdr:nvSpPr>
      <xdr:spPr>
        <a:xfrm rot="5400000" flipH="1">
          <a:off x="2800350" y="589692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362</xdr:row>
      <xdr:rowOff>142875</xdr:rowOff>
    </xdr:from>
    <xdr:to>
      <xdr:col>4</xdr:col>
      <xdr:colOff>438150</xdr:colOff>
      <xdr:row>363</xdr:row>
      <xdr:rowOff>114300</xdr:rowOff>
    </xdr:to>
    <xdr:sp>
      <xdr:nvSpPr>
        <xdr:cNvPr id="251" name="Arc 561"/>
        <xdr:cNvSpPr>
          <a:spLocks/>
        </xdr:cNvSpPr>
      </xdr:nvSpPr>
      <xdr:spPr>
        <a:xfrm rot="5400000">
          <a:off x="2752725" y="58950225"/>
          <a:ext cx="123825" cy="133350"/>
        </a:xfrm>
        <a:custGeom>
          <a:pathLst>
            <a:path fill="none" h="16693" w="21600">
              <a:moveTo>
                <a:pt x="13707" y="0"/>
              </a:moveTo>
              <a:cubicBezTo>
                <a:pt x="18704" y="4102"/>
                <a:pt x="21600" y="10228"/>
                <a:pt x="21600" y="16693"/>
              </a:cubicBezTo>
            </a:path>
            <a:path stroke="0" h="16693" w="21600">
              <a:moveTo>
                <a:pt x="13707" y="0"/>
              </a:moveTo>
              <a:cubicBezTo>
                <a:pt x="18704" y="4102"/>
                <a:pt x="21600" y="10228"/>
                <a:pt x="21600" y="16693"/>
              </a:cubicBezTo>
              <a:lnTo>
                <a:pt x="0" y="1669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363</xdr:row>
      <xdr:rowOff>114300</xdr:rowOff>
    </xdr:from>
    <xdr:to>
      <xdr:col>4</xdr:col>
      <xdr:colOff>419100</xdr:colOff>
      <xdr:row>364</xdr:row>
      <xdr:rowOff>28575</xdr:rowOff>
    </xdr:to>
    <xdr:sp>
      <xdr:nvSpPr>
        <xdr:cNvPr id="252" name="Arc 562"/>
        <xdr:cNvSpPr>
          <a:spLocks/>
        </xdr:cNvSpPr>
      </xdr:nvSpPr>
      <xdr:spPr>
        <a:xfrm rot="10800000" flipH="1" flipV="1">
          <a:off x="2781300" y="590835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364</xdr:row>
      <xdr:rowOff>9525</xdr:rowOff>
    </xdr:from>
    <xdr:to>
      <xdr:col>4</xdr:col>
      <xdr:colOff>438150</xdr:colOff>
      <xdr:row>364</xdr:row>
      <xdr:rowOff>85725</xdr:rowOff>
    </xdr:to>
    <xdr:sp>
      <xdr:nvSpPr>
        <xdr:cNvPr id="253" name="Arc 563"/>
        <xdr:cNvSpPr>
          <a:spLocks/>
        </xdr:cNvSpPr>
      </xdr:nvSpPr>
      <xdr:spPr>
        <a:xfrm flipV="1">
          <a:off x="2800350" y="591407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362</xdr:row>
      <xdr:rowOff>142875</xdr:rowOff>
    </xdr:from>
    <xdr:to>
      <xdr:col>5</xdr:col>
      <xdr:colOff>0</xdr:colOff>
      <xdr:row>363</xdr:row>
      <xdr:rowOff>57150</xdr:rowOff>
    </xdr:to>
    <xdr:sp>
      <xdr:nvSpPr>
        <xdr:cNvPr id="254" name="Arc 564"/>
        <xdr:cNvSpPr>
          <a:spLocks/>
        </xdr:cNvSpPr>
      </xdr:nvSpPr>
      <xdr:spPr>
        <a:xfrm flipH="1">
          <a:off x="2971800" y="589502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363</xdr:row>
      <xdr:rowOff>57150</xdr:rowOff>
    </xdr:from>
    <xdr:to>
      <xdr:col>5</xdr:col>
      <xdr:colOff>9525</xdr:colOff>
      <xdr:row>363</xdr:row>
      <xdr:rowOff>133350</xdr:rowOff>
    </xdr:to>
    <xdr:sp>
      <xdr:nvSpPr>
        <xdr:cNvPr id="255" name="Arc 565"/>
        <xdr:cNvSpPr>
          <a:spLocks/>
        </xdr:cNvSpPr>
      </xdr:nvSpPr>
      <xdr:spPr>
        <a:xfrm rot="16200000" flipH="1">
          <a:off x="2981325" y="590264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363</xdr:row>
      <xdr:rowOff>142875</xdr:rowOff>
    </xdr:from>
    <xdr:to>
      <xdr:col>5</xdr:col>
      <xdr:colOff>9525</xdr:colOff>
      <xdr:row>364</xdr:row>
      <xdr:rowOff>57150</xdr:rowOff>
    </xdr:to>
    <xdr:sp>
      <xdr:nvSpPr>
        <xdr:cNvPr id="256" name="Arc 566"/>
        <xdr:cNvSpPr>
          <a:spLocks/>
        </xdr:cNvSpPr>
      </xdr:nvSpPr>
      <xdr:spPr>
        <a:xfrm flipH="1">
          <a:off x="2981325" y="591121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364</xdr:row>
      <xdr:rowOff>47625</xdr:rowOff>
    </xdr:from>
    <xdr:to>
      <xdr:col>5</xdr:col>
      <xdr:colOff>19050</xdr:colOff>
      <xdr:row>364</xdr:row>
      <xdr:rowOff>123825</xdr:rowOff>
    </xdr:to>
    <xdr:sp>
      <xdr:nvSpPr>
        <xdr:cNvPr id="257" name="Arc 567"/>
        <xdr:cNvSpPr>
          <a:spLocks/>
        </xdr:cNvSpPr>
      </xdr:nvSpPr>
      <xdr:spPr>
        <a:xfrm rot="16200000" flipH="1">
          <a:off x="2990850" y="591788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363</xdr:row>
      <xdr:rowOff>123825</xdr:rowOff>
    </xdr:from>
    <xdr:to>
      <xdr:col>6</xdr:col>
      <xdr:colOff>457200</xdr:colOff>
      <xdr:row>363</xdr:row>
      <xdr:rowOff>123825</xdr:rowOff>
    </xdr:to>
    <xdr:sp>
      <xdr:nvSpPr>
        <xdr:cNvPr id="258" name="Line 568"/>
        <xdr:cNvSpPr>
          <a:spLocks/>
        </xdr:cNvSpPr>
      </xdr:nvSpPr>
      <xdr:spPr>
        <a:xfrm>
          <a:off x="3048000" y="590931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362</xdr:row>
      <xdr:rowOff>114300</xdr:rowOff>
    </xdr:from>
    <xdr:to>
      <xdr:col>2</xdr:col>
      <xdr:colOff>400050</xdr:colOff>
      <xdr:row>363</xdr:row>
      <xdr:rowOff>28575</xdr:rowOff>
    </xdr:to>
    <xdr:sp>
      <xdr:nvSpPr>
        <xdr:cNvPr id="259" name="Arc 569"/>
        <xdr:cNvSpPr>
          <a:spLocks/>
        </xdr:cNvSpPr>
      </xdr:nvSpPr>
      <xdr:spPr>
        <a:xfrm flipH="1">
          <a:off x="1543050" y="589216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363</xdr:row>
      <xdr:rowOff>114300</xdr:rowOff>
    </xdr:from>
    <xdr:to>
      <xdr:col>2</xdr:col>
      <xdr:colOff>419100</xdr:colOff>
      <xdr:row>364</xdr:row>
      <xdr:rowOff>28575</xdr:rowOff>
    </xdr:to>
    <xdr:sp>
      <xdr:nvSpPr>
        <xdr:cNvPr id="260" name="Arc 570"/>
        <xdr:cNvSpPr>
          <a:spLocks/>
        </xdr:cNvSpPr>
      </xdr:nvSpPr>
      <xdr:spPr>
        <a:xfrm flipH="1">
          <a:off x="1562100" y="590835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407</xdr:row>
      <xdr:rowOff>76200</xdr:rowOff>
    </xdr:from>
    <xdr:to>
      <xdr:col>3</xdr:col>
      <xdr:colOff>95250</xdr:colOff>
      <xdr:row>408</xdr:row>
      <xdr:rowOff>76200</xdr:rowOff>
    </xdr:to>
    <xdr:sp>
      <xdr:nvSpPr>
        <xdr:cNvPr id="261" name="Oval 575"/>
        <xdr:cNvSpPr>
          <a:spLocks/>
        </xdr:cNvSpPr>
      </xdr:nvSpPr>
      <xdr:spPr>
        <a:xfrm>
          <a:off x="1743075" y="66170175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406</xdr:row>
      <xdr:rowOff>0</xdr:rowOff>
    </xdr:from>
    <xdr:to>
      <xdr:col>3</xdr:col>
      <xdr:colOff>0</xdr:colOff>
      <xdr:row>407</xdr:row>
      <xdr:rowOff>76200</xdr:rowOff>
    </xdr:to>
    <xdr:sp>
      <xdr:nvSpPr>
        <xdr:cNvPr id="262" name="Line 578"/>
        <xdr:cNvSpPr>
          <a:spLocks/>
        </xdr:cNvSpPr>
      </xdr:nvSpPr>
      <xdr:spPr>
        <a:xfrm>
          <a:off x="1828800" y="65932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406</xdr:row>
      <xdr:rowOff>9525</xdr:rowOff>
    </xdr:from>
    <xdr:to>
      <xdr:col>6</xdr:col>
      <xdr:colOff>304800</xdr:colOff>
      <xdr:row>407</xdr:row>
      <xdr:rowOff>85725</xdr:rowOff>
    </xdr:to>
    <xdr:sp>
      <xdr:nvSpPr>
        <xdr:cNvPr id="263" name="Line 579"/>
        <xdr:cNvSpPr>
          <a:spLocks/>
        </xdr:cNvSpPr>
      </xdr:nvSpPr>
      <xdr:spPr>
        <a:xfrm>
          <a:off x="3962400" y="659415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408</xdr:row>
      <xdr:rowOff>85725</xdr:rowOff>
    </xdr:from>
    <xdr:to>
      <xdr:col>3</xdr:col>
      <xdr:colOff>9525</xdr:colOff>
      <xdr:row>409</xdr:row>
      <xdr:rowOff>95250</xdr:rowOff>
    </xdr:to>
    <xdr:sp>
      <xdr:nvSpPr>
        <xdr:cNvPr id="264" name="Line 580"/>
        <xdr:cNvSpPr>
          <a:spLocks/>
        </xdr:cNvSpPr>
      </xdr:nvSpPr>
      <xdr:spPr>
        <a:xfrm flipV="1">
          <a:off x="1838325" y="663416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411</xdr:row>
      <xdr:rowOff>66675</xdr:rowOff>
    </xdr:from>
    <xdr:to>
      <xdr:col>2</xdr:col>
      <xdr:colOff>600075</xdr:colOff>
      <xdr:row>412</xdr:row>
      <xdr:rowOff>152400</xdr:rowOff>
    </xdr:to>
    <xdr:sp>
      <xdr:nvSpPr>
        <xdr:cNvPr id="265" name="Line 581"/>
        <xdr:cNvSpPr>
          <a:spLocks/>
        </xdr:cNvSpPr>
      </xdr:nvSpPr>
      <xdr:spPr>
        <a:xfrm>
          <a:off x="1819275" y="668083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412</xdr:row>
      <xdr:rowOff>142875</xdr:rowOff>
    </xdr:from>
    <xdr:to>
      <xdr:col>4</xdr:col>
      <xdr:colOff>38100</xdr:colOff>
      <xdr:row>412</xdr:row>
      <xdr:rowOff>142875</xdr:rowOff>
    </xdr:to>
    <xdr:sp>
      <xdr:nvSpPr>
        <xdr:cNvPr id="266" name="Line 582"/>
        <xdr:cNvSpPr>
          <a:spLocks/>
        </xdr:cNvSpPr>
      </xdr:nvSpPr>
      <xdr:spPr>
        <a:xfrm>
          <a:off x="1828800" y="6704647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412</xdr:row>
      <xdr:rowOff>57150</xdr:rowOff>
    </xdr:from>
    <xdr:to>
      <xdr:col>4</xdr:col>
      <xdr:colOff>104775</xdr:colOff>
      <xdr:row>412</xdr:row>
      <xdr:rowOff>133350</xdr:rowOff>
    </xdr:to>
    <xdr:sp>
      <xdr:nvSpPr>
        <xdr:cNvPr id="267" name="Arc 583"/>
        <xdr:cNvSpPr>
          <a:spLocks/>
        </xdr:cNvSpPr>
      </xdr:nvSpPr>
      <xdr:spPr>
        <a:xfrm rot="16200000">
          <a:off x="2466975" y="669607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412</xdr:row>
      <xdr:rowOff>57150</xdr:rowOff>
    </xdr:from>
    <xdr:to>
      <xdr:col>4</xdr:col>
      <xdr:colOff>266700</xdr:colOff>
      <xdr:row>412</xdr:row>
      <xdr:rowOff>133350</xdr:rowOff>
    </xdr:to>
    <xdr:sp>
      <xdr:nvSpPr>
        <xdr:cNvPr id="268" name="Arc 584"/>
        <xdr:cNvSpPr>
          <a:spLocks/>
        </xdr:cNvSpPr>
      </xdr:nvSpPr>
      <xdr:spPr>
        <a:xfrm rot="16200000">
          <a:off x="2628900" y="669607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412</xdr:row>
      <xdr:rowOff>66675</xdr:rowOff>
    </xdr:from>
    <xdr:to>
      <xdr:col>4</xdr:col>
      <xdr:colOff>352425</xdr:colOff>
      <xdr:row>412</xdr:row>
      <xdr:rowOff>142875</xdr:rowOff>
    </xdr:to>
    <xdr:sp>
      <xdr:nvSpPr>
        <xdr:cNvPr id="269" name="Arc 585"/>
        <xdr:cNvSpPr>
          <a:spLocks/>
        </xdr:cNvSpPr>
      </xdr:nvSpPr>
      <xdr:spPr>
        <a:xfrm>
          <a:off x="2714625" y="669702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412</xdr:row>
      <xdr:rowOff>57150</xdr:rowOff>
    </xdr:from>
    <xdr:to>
      <xdr:col>4</xdr:col>
      <xdr:colOff>190500</xdr:colOff>
      <xdr:row>412</xdr:row>
      <xdr:rowOff>133350</xdr:rowOff>
    </xdr:to>
    <xdr:sp>
      <xdr:nvSpPr>
        <xdr:cNvPr id="270" name="Arc 586"/>
        <xdr:cNvSpPr>
          <a:spLocks/>
        </xdr:cNvSpPr>
      </xdr:nvSpPr>
      <xdr:spPr>
        <a:xfrm>
          <a:off x="2552700" y="669607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412</xdr:row>
      <xdr:rowOff>38100</xdr:rowOff>
    </xdr:from>
    <xdr:to>
      <xdr:col>6</xdr:col>
      <xdr:colOff>38100</xdr:colOff>
      <xdr:row>412</xdr:row>
      <xdr:rowOff>114300</xdr:rowOff>
    </xdr:to>
    <xdr:sp>
      <xdr:nvSpPr>
        <xdr:cNvPr id="271" name="Arc 587"/>
        <xdr:cNvSpPr>
          <a:spLocks/>
        </xdr:cNvSpPr>
      </xdr:nvSpPr>
      <xdr:spPr>
        <a:xfrm>
          <a:off x="3619500" y="669417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412</xdr:row>
      <xdr:rowOff>47625</xdr:rowOff>
    </xdr:from>
    <xdr:to>
      <xdr:col>5</xdr:col>
      <xdr:colOff>228600</xdr:colOff>
      <xdr:row>412</xdr:row>
      <xdr:rowOff>123825</xdr:rowOff>
    </xdr:to>
    <xdr:sp>
      <xdr:nvSpPr>
        <xdr:cNvPr id="272" name="Arc 588"/>
        <xdr:cNvSpPr>
          <a:spLocks/>
        </xdr:cNvSpPr>
      </xdr:nvSpPr>
      <xdr:spPr>
        <a:xfrm>
          <a:off x="3200400" y="669512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412</xdr:row>
      <xdr:rowOff>38100</xdr:rowOff>
    </xdr:from>
    <xdr:to>
      <xdr:col>6</xdr:col>
      <xdr:colOff>209550</xdr:colOff>
      <xdr:row>412</xdr:row>
      <xdr:rowOff>114300</xdr:rowOff>
    </xdr:to>
    <xdr:sp>
      <xdr:nvSpPr>
        <xdr:cNvPr id="273" name="Arc 589"/>
        <xdr:cNvSpPr>
          <a:spLocks/>
        </xdr:cNvSpPr>
      </xdr:nvSpPr>
      <xdr:spPr>
        <a:xfrm>
          <a:off x="3790950" y="669417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412</xdr:row>
      <xdr:rowOff>47625</xdr:rowOff>
    </xdr:from>
    <xdr:to>
      <xdr:col>5</xdr:col>
      <xdr:colOff>76200</xdr:colOff>
      <xdr:row>412</xdr:row>
      <xdr:rowOff>123825</xdr:rowOff>
    </xdr:to>
    <xdr:sp>
      <xdr:nvSpPr>
        <xdr:cNvPr id="274" name="Arc 590"/>
        <xdr:cNvSpPr>
          <a:spLocks/>
        </xdr:cNvSpPr>
      </xdr:nvSpPr>
      <xdr:spPr>
        <a:xfrm>
          <a:off x="3048000" y="669512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412</xdr:row>
      <xdr:rowOff>47625</xdr:rowOff>
    </xdr:from>
    <xdr:to>
      <xdr:col>5</xdr:col>
      <xdr:colOff>9525</xdr:colOff>
      <xdr:row>412</xdr:row>
      <xdr:rowOff>123825</xdr:rowOff>
    </xdr:to>
    <xdr:sp>
      <xdr:nvSpPr>
        <xdr:cNvPr id="275" name="Arc 591"/>
        <xdr:cNvSpPr>
          <a:spLocks/>
        </xdr:cNvSpPr>
      </xdr:nvSpPr>
      <xdr:spPr>
        <a:xfrm rot="16200000">
          <a:off x="2981325" y="669512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412</xdr:row>
      <xdr:rowOff>38100</xdr:rowOff>
    </xdr:from>
    <xdr:to>
      <xdr:col>6</xdr:col>
      <xdr:colOff>123825</xdr:colOff>
      <xdr:row>412</xdr:row>
      <xdr:rowOff>114300</xdr:rowOff>
    </xdr:to>
    <xdr:sp>
      <xdr:nvSpPr>
        <xdr:cNvPr id="276" name="Arc 592"/>
        <xdr:cNvSpPr>
          <a:spLocks/>
        </xdr:cNvSpPr>
      </xdr:nvSpPr>
      <xdr:spPr>
        <a:xfrm rot="16200000">
          <a:off x="3705225" y="669417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412</xdr:row>
      <xdr:rowOff>38100</xdr:rowOff>
    </xdr:from>
    <xdr:to>
      <xdr:col>5</xdr:col>
      <xdr:colOff>161925</xdr:colOff>
      <xdr:row>412</xdr:row>
      <xdr:rowOff>114300</xdr:rowOff>
    </xdr:to>
    <xdr:sp>
      <xdr:nvSpPr>
        <xdr:cNvPr id="277" name="Arc 593"/>
        <xdr:cNvSpPr>
          <a:spLocks/>
        </xdr:cNvSpPr>
      </xdr:nvSpPr>
      <xdr:spPr>
        <a:xfrm rot="16200000">
          <a:off x="3133725" y="669417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495300</xdr:colOff>
      <xdr:row>412</xdr:row>
      <xdr:rowOff>38100</xdr:rowOff>
    </xdr:from>
    <xdr:to>
      <xdr:col>5</xdr:col>
      <xdr:colOff>571500</xdr:colOff>
      <xdr:row>412</xdr:row>
      <xdr:rowOff>114300</xdr:rowOff>
    </xdr:to>
    <xdr:sp>
      <xdr:nvSpPr>
        <xdr:cNvPr id="278" name="Arc 594"/>
        <xdr:cNvSpPr>
          <a:spLocks/>
        </xdr:cNvSpPr>
      </xdr:nvSpPr>
      <xdr:spPr>
        <a:xfrm rot="16200000">
          <a:off x="3543300" y="669417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412</xdr:row>
      <xdr:rowOff>133350</xdr:rowOff>
    </xdr:from>
    <xdr:to>
      <xdr:col>4</xdr:col>
      <xdr:colOff>542925</xdr:colOff>
      <xdr:row>412</xdr:row>
      <xdr:rowOff>133350</xdr:rowOff>
    </xdr:to>
    <xdr:sp>
      <xdr:nvSpPr>
        <xdr:cNvPr id="279" name="Line 595"/>
        <xdr:cNvSpPr>
          <a:spLocks/>
        </xdr:cNvSpPr>
      </xdr:nvSpPr>
      <xdr:spPr>
        <a:xfrm>
          <a:off x="2809875" y="67036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412</xdr:row>
      <xdr:rowOff>123825</xdr:rowOff>
    </xdr:from>
    <xdr:to>
      <xdr:col>5</xdr:col>
      <xdr:colOff>495300</xdr:colOff>
      <xdr:row>412</xdr:row>
      <xdr:rowOff>123825</xdr:rowOff>
    </xdr:to>
    <xdr:sp>
      <xdr:nvSpPr>
        <xdr:cNvPr id="280" name="Line 596"/>
        <xdr:cNvSpPr>
          <a:spLocks/>
        </xdr:cNvSpPr>
      </xdr:nvSpPr>
      <xdr:spPr>
        <a:xfrm>
          <a:off x="3286125" y="67027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409</xdr:row>
      <xdr:rowOff>104775</xdr:rowOff>
    </xdr:from>
    <xdr:to>
      <xdr:col>3</xdr:col>
      <xdr:colOff>19050</xdr:colOff>
      <xdr:row>410</xdr:row>
      <xdr:rowOff>19050</xdr:rowOff>
    </xdr:to>
    <xdr:sp>
      <xdr:nvSpPr>
        <xdr:cNvPr id="281" name="Arc 597"/>
        <xdr:cNvSpPr>
          <a:spLocks/>
        </xdr:cNvSpPr>
      </xdr:nvSpPr>
      <xdr:spPr>
        <a:xfrm flipH="1">
          <a:off x="1771650" y="665226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409</xdr:row>
      <xdr:rowOff>133350</xdr:rowOff>
    </xdr:from>
    <xdr:to>
      <xdr:col>6</xdr:col>
      <xdr:colOff>295275</xdr:colOff>
      <xdr:row>410</xdr:row>
      <xdr:rowOff>47625</xdr:rowOff>
    </xdr:to>
    <xdr:sp>
      <xdr:nvSpPr>
        <xdr:cNvPr id="282" name="Arc 598"/>
        <xdr:cNvSpPr>
          <a:spLocks/>
        </xdr:cNvSpPr>
      </xdr:nvSpPr>
      <xdr:spPr>
        <a:xfrm flipH="1">
          <a:off x="3876675" y="665511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410</xdr:row>
      <xdr:rowOff>28575</xdr:rowOff>
    </xdr:from>
    <xdr:to>
      <xdr:col>3</xdr:col>
      <xdr:colOff>28575</xdr:colOff>
      <xdr:row>410</xdr:row>
      <xdr:rowOff>104775</xdr:rowOff>
    </xdr:to>
    <xdr:sp>
      <xdr:nvSpPr>
        <xdr:cNvPr id="283" name="Arc 599"/>
        <xdr:cNvSpPr>
          <a:spLocks/>
        </xdr:cNvSpPr>
      </xdr:nvSpPr>
      <xdr:spPr>
        <a:xfrm rot="16200000" flipH="1">
          <a:off x="1781175" y="6660832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410</xdr:row>
      <xdr:rowOff>38100</xdr:rowOff>
    </xdr:from>
    <xdr:to>
      <xdr:col>6</xdr:col>
      <xdr:colOff>295275</xdr:colOff>
      <xdr:row>410</xdr:row>
      <xdr:rowOff>114300</xdr:rowOff>
    </xdr:to>
    <xdr:sp>
      <xdr:nvSpPr>
        <xdr:cNvPr id="284" name="Arc 600"/>
        <xdr:cNvSpPr>
          <a:spLocks/>
        </xdr:cNvSpPr>
      </xdr:nvSpPr>
      <xdr:spPr>
        <a:xfrm rot="16200000" flipH="1">
          <a:off x="3876675" y="666178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411</xdr:row>
      <xdr:rowOff>9525</xdr:rowOff>
    </xdr:from>
    <xdr:to>
      <xdr:col>3</xdr:col>
      <xdr:colOff>19050</xdr:colOff>
      <xdr:row>411</xdr:row>
      <xdr:rowOff>85725</xdr:rowOff>
    </xdr:to>
    <xdr:sp>
      <xdr:nvSpPr>
        <xdr:cNvPr id="285" name="Arc 601"/>
        <xdr:cNvSpPr>
          <a:spLocks/>
        </xdr:cNvSpPr>
      </xdr:nvSpPr>
      <xdr:spPr>
        <a:xfrm rot="16200000" flipH="1">
          <a:off x="1771650" y="667512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411</xdr:row>
      <xdr:rowOff>28575</xdr:rowOff>
    </xdr:from>
    <xdr:to>
      <xdr:col>6</xdr:col>
      <xdr:colOff>295275</xdr:colOff>
      <xdr:row>411</xdr:row>
      <xdr:rowOff>104775</xdr:rowOff>
    </xdr:to>
    <xdr:sp>
      <xdr:nvSpPr>
        <xdr:cNvPr id="286" name="Arc 602"/>
        <xdr:cNvSpPr>
          <a:spLocks/>
        </xdr:cNvSpPr>
      </xdr:nvSpPr>
      <xdr:spPr>
        <a:xfrm rot="16200000" flipH="1">
          <a:off x="3876675" y="6677025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410</xdr:row>
      <xdr:rowOff>95250</xdr:rowOff>
    </xdr:from>
    <xdr:to>
      <xdr:col>3</xdr:col>
      <xdr:colOff>9525</xdr:colOff>
      <xdr:row>411</xdr:row>
      <xdr:rowOff>9525</xdr:rowOff>
    </xdr:to>
    <xdr:sp>
      <xdr:nvSpPr>
        <xdr:cNvPr id="287" name="Arc 603"/>
        <xdr:cNvSpPr>
          <a:spLocks/>
        </xdr:cNvSpPr>
      </xdr:nvSpPr>
      <xdr:spPr>
        <a:xfrm flipH="1">
          <a:off x="1762125" y="66675000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410</xdr:row>
      <xdr:rowOff>123825</xdr:rowOff>
    </xdr:from>
    <xdr:to>
      <xdr:col>6</xdr:col>
      <xdr:colOff>295275</xdr:colOff>
      <xdr:row>411</xdr:row>
      <xdr:rowOff>38100</xdr:rowOff>
    </xdr:to>
    <xdr:sp>
      <xdr:nvSpPr>
        <xdr:cNvPr id="288" name="Arc 604"/>
        <xdr:cNvSpPr>
          <a:spLocks/>
        </xdr:cNvSpPr>
      </xdr:nvSpPr>
      <xdr:spPr>
        <a:xfrm flipH="1">
          <a:off x="3876675" y="66703575"/>
          <a:ext cx="76200" cy="7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408</xdr:row>
      <xdr:rowOff>95250</xdr:rowOff>
    </xdr:from>
    <xdr:to>
      <xdr:col>6</xdr:col>
      <xdr:colOff>314325</xdr:colOff>
      <xdr:row>409</xdr:row>
      <xdr:rowOff>133350</xdr:rowOff>
    </xdr:to>
    <xdr:sp>
      <xdr:nvSpPr>
        <xdr:cNvPr id="289" name="Line 605"/>
        <xdr:cNvSpPr>
          <a:spLocks/>
        </xdr:cNvSpPr>
      </xdr:nvSpPr>
      <xdr:spPr>
        <a:xfrm>
          <a:off x="3971925" y="663511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411</xdr:row>
      <xdr:rowOff>104775</xdr:rowOff>
    </xdr:from>
    <xdr:to>
      <xdr:col>6</xdr:col>
      <xdr:colOff>295275</xdr:colOff>
      <xdr:row>412</xdr:row>
      <xdr:rowOff>104775</xdr:rowOff>
    </xdr:to>
    <xdr:sp>
      <xdr:nvSpPr>
        <xdr:cNvPr id="290" name="Line 608"/>
        <xdr:cNvSpPr>
          <a:spLocks/>
        </xdr:cNvSpPr>
      </xdr:nvSpPr>
      <xdr:spPr>
        <a:xfrm>
          <a:off x="3952875" y="668464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406</xdr:row>
      <xdr:rowOff>0</xdr:rowOff>
    </xdr:from>
    <xdr:to>
      <xdr:col>6</xdr:col>
      <xdr:colOff>552450</xdr:colOff>
      <xdr:row>406</xdr:row>
      <xdr:rowOff>0</xdr:rowOff>
    </xdr:to>
    <xdr:sp>
      <xdr:nvSpPr>
        <xdr:cNvPr id="291" name="Line 614"/>
        <xdr:cNvSpPr>
          <a:spLocks/>
        </xdr:cNvSpPr>
      </xdr:nvSpPr>
      <xdr:spPr>
        <a:xfrm>
          <a:off x="1695450" y="659320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412</xdr:row>
      <xdr:rowOff>104775</xdr:rowOff>
    </xdr:from>
    <xdr:to>
      <xdr:col>6</xdr:col>
      <xdr:colOff>304800</xdr:colOff>
      <xdr:row>412</xdr:row>
      <xdr:rowOff>114300</xdr:rowOff>
    </xdr:to>
    <xdr:sp>
      <xdr:nvSpPr>
        <xdr:cNvPr id="292" name="Line 615"/>
        <xdr:cNvSpPr>
          <a:spLocks/>
        </xdr:cNvSpPr>
      </xdr:nvSpPr>
      <xdr:spPr>
        <a:xfrm flipV="1">
          <a:off x="3886200" y="67008375"/>
          <a:ext cx="76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407</xdr:row>
      <xdr:rowOff>85725</xdr:rowOff>
    </xdr:from>
    <xdr:to>
      <xdr:col>6</xdr:col>
      <xdr:colOff>295275</xdr:colOff>
      <xdr:row>407</xdr:row>
      <xdr:rowOff>123825</xdr:rowOff>
    </xdr:to>
    <xdr:sp>
      <xdr:nvSpPr>
        <xdr:cNvPr id="293" name="Line 616"/>
        <xdr:cNvSpPr>
          <a:spLocks/>
        </xdr:cNvSpPr>
      </xdr:nvSpPr>
      <xdr:spPr>
        <a:xfrm flipH="1">
          <a:off x="3914775" y="66179700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407</xdr:row>
      <xdr:rowOff>114300</xdr:rowOff>
    </xdr:from>
    <xdr:to>
      <xdr:col>6</xdr:col>
      <xdr:colOff>333375</xdr:colOff>
      <xdr:row>407</xdr:row>
      <xdr:rowOff>133350</xdr:rowOff>
    </xdr:to>
    <xdr:sp>
      <xdr:nvSpPr>
        <xdr:cNvPr id="294" name="Line 617"/>
        <xdr:cNvSpPr>
          <a:spLocks/>
        </xdr:cNvSpPr>
      </xdr:nvSpPr>
      <xdr:spPr>
        <a:xfrm>
          <a:off x="3924300" y="66208275"/>
          <a:ext cx="66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407</xdr:row>
      <xdr:rowOff>133350</xdr:rowOff>
    </xdr:from>
    <xdr:to>
      <xdr:col>6</xdr:col>
      <xdr:colOff>323850</xdr:colOff>
      <xdr:row>408</xdr:row>
      <xdr:rowOff>9525</xdr:rowOff>
    </xdr:to>
    <xdr:sp>
      <xdr:nvSpPr>
        <xdr:cNvPr id="295" name="Line 618"/>
        <xdr:cNvSpPr>
          <a:spLocks/>
        </xdr:cNvSpPr>
      </xdr:nvSpPr>
      <xdr:spPr>
        <a:xfrm flipH="1">
          <a:off x="3924300" y="66227325"/>
          <a:ext cx="571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408</xdr:row>
      <xdr:rowOff>9525</xdr:rowOff>
    </xdr:from>
    <xdr:to>
      <xdr:col>6</xdr:col>
      <xdr:colOff>314325</xdr:colOff>
      <xdr:row>408</xdr:row>
      <xdr:rowOff>28575</xdr:rowOff>
    </xdr:to>
    <xdr:sp>
      <xdr:nvSpPr>
        <xdr:cNvPr id="296" name="Line 619"/>
        <xdr:cNvSpPr>
          <a:spLocks/>
        </xdr:cNvSpPr>
      </xdr:nvSpPr>
      <xdr:spPr>
        <a:xfrm>
          <a:off x="3933825" y="66265425"/>
          <a:ext cx="381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408</xdr:row>
      <xdr:rowOff>9525</xdr:rowOff>
    </xdr:from>
    <xdr:to>
      <xdr:col>6</xdr:col>
      <xdr:colOff>314325</xdr:colOff>
      <xdr:row>408</xdr:row>
      <xdr:rowOff>95250</xdr:rowOff>
    </xdr:to>
    <xdr:sp>
      <xdr:nvSpPr>
        <xdr:cNvPr id="297" name="Line 620"/>
        <xdr:cNvSpPr>
          <a:spLocks/>
        </xdr:cNvSpPr>
      </xdr:nvSpPr>
      <xdr:spPr>
        <a:xfrm flipV="1">
          <a:off x="3971925" y="662654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406</xdr:row>
      <xdr:rowOff>9525</xdr:rowOff>
    </xdr:from>
    <xdr:to>
      <xdr:col>2</xdr:col>
      <xdr:colOff>85725</xdr:colOff>
      <xdr:row>408</xdr:row>
      <xdr:rowOff>142875</xdr:rowOff>
    </xdr:to>
    <xdr:sp>
      <xdr:nvSpPr>
        <xdr:cNvPr id="298" name="Line 622"/>
        <xdr:cNvSpPr>
          <a:spLocks/>
        </xdr:cNvSpPr>
      </xdr:nvSpPr>
      <xdr:spPr>
        <a:xfrm>
          <a:off x="1304925" y="659415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409</xdr:row>
      <xdr:rowOff>152400</xdr:rowOff>
    </xdr:from>
    <xdr:to>
      <xdr:col>2</xdr:col>
      <xdr:colOff>85725</xdr:colOff>
      <xdr:row>412</xdr:row>
      <xdr:rowOff>133350</xdr:rowOff>
    </xdr:to>
    <xdr:sp>
      <xdr:nvSpPr>
        <xdr:cNvPr id="299" name="Line 623"/>
        <xdr:cNvSpPr>
          <a:spLocks/>
        </xdr:cNvSpPr>
      </xdr:nvSpPr>
      <xdr:spPr>
        <a:xfrm>
          <a:off x="1304925" y="665702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412</xdr:row>
      <xdr:rowOff>142875</xdr:rowOff>
    </xdr:from>
    <xdr:to>
      <xdr:col>2</xdr:col>
      <xdr:colOff>542925</xdr:colOff>
      <xdr:row>412</xdr:row>
      <xdr:rowOff>142875</xdr:rowOff>
    </xdr:to>
    <xdr:sp>
      <xdr:nvSpPr>
        <xdr:cNvPr id="300" name="Line 624"/>
        <xdr:cNvSpPr>
          <a:spLocks/>
        </xdr:cNvSpPr>
      </xdr:nvSpPr>
      <xdr:spPr>
        <a:xfrm flipH="1">
          <a:off x="1219200" y="67046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405</xdr:row>
      <xdr:rowOff>142875</xdr:rowOff>
    </xdr:from>
    <xdr:to>
      <xdr:col>7</xdr:col>
      <xdr:colOff>390525</xdr:colOff>
      <xdr:row>412</xdr:row>
      <xdr:rowOff>76200</xdr:rowOff>
    </xdr:to>
    <xdr:sp>
      <xdr:nvSpPr>
        <xdr:cNvPr id="301" name="Line 625"/>
        <xdr:cNvSpPr>
          <a:spLocks/>
        </xdr:cNvSpPr>
      </xdr:nvSpPr>
      <xdr:spPr>
        <a:xfrm>
          <a:off x="4657725" y="659130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412</xdr:row>
      <xdr:rowOff>114300</xdr:rowOff>
    </xdr:from>
    <xdr:to>
      <xdr:col>8</xdr:col>
      <xdr:colOff>76200</xdr:colOff>
      <xdr:row>412</xdr:row>
      <xdr:rowOff>114300</xdr:rowOff>
    </xdr:to>
    <xdr:sp>
      <xdr:nvSpPr>
        <xdr:cNvPr id="302" name="Line 626"/>
        <xdr:cNvSpPr>
          <a:spLocks/>
        </xdr:cNvSpPr>
      </xdr:nvSpPr>
      <xdr:spPr>
        <a:xfrm>
          <a:off x="4095750" y="6701790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359</xdr:row>
      <xdr:rowOff>9525</xdr:rowOff>
    </xdr:from>
    <xdr:to>
      <xdr:col>4</xdr:col>
      <xdr:colOff>466725</xdr:colOff>
      <xdr:row>361</xdr:row>
      <xdr:rowOff>133350</xdr:rowOff>
    </xdr:to>
    <xdr:sp>
      <xdr:nvSpPr>
        <xdr:cNvPr id="303" name="Line 628"/>
        <xdr:cNvSpPr>
          <a:spLocks/>
        </xdr:cNvSpPr>
      </xdr:nvSpPr>
      <xdr:spPr>
        <a:xfrm>
          <a:off x="2905125" y="583311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358</xdr:row>
      <xdr:rowOff>152400</xdr:rowOff>
    </xdr:from>
    <xdr:to>
      <xdr:col>2</xdr:col>
      <xdr:colOff>276225</xdr:colOff>
      <xdr:row>361</xdr:row>
      <xdr:rowOff>114300</xdr:rowOff>
    </xdr:to>
    <xdr:sp>
      <xdr:nvSpPr>
        <xdr:cNvPr id="304" name="Line 629"/>
        <xdr:cNvSpPr>
          <a:spLocks/>
        </xdr:cNvSpPr>
      </xdr:nvSpPr>
      <xdr:spPr>
        <a:xfrm>
          <a:off x="1495425" y="583120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indulkar.tripod.com/index.htm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5"/>
  <sheetViews>
    <sheetView tabSelected="1" zoomScalePageLayoutView="0" workbookViewId="0" topLeftCell="A1">
      <selection activeCell="A14" sqref="A14:A15"/>
    </sheetView>
  </sheetViews>
  <sheetFormatPr defaultColWidth="9.140625" defaultRowHeight="12.75"/>
  <sheetData>
    <row r="1" spans="1:4" ht="18">
      <c r="D1" s="2" t="s">
        <v>0</v>
      </c>
    </row>
    <row r="3" spans="1:6" ht="18">
      <c r="A3" s="2" t="s">
        <v>3</v>
      </c>
      <c r="F3" s="1"/>
    </row>
    <row r="4" spans="1:8" ht="12.75">
      <c r="A4" t="s">
        <v>4</v>
      </c>
      <c r="F4" s="1"/>
      <c r="G4" s="13"/>
      <c r="H4" s="13"/>
    </row>
    <row r="5" spans="1:8" ht="12.75">
      <c r="A5" s="1" t="s">
        <v>1</v>
      </c>
      <c r="B5" s="1"/>
      <c r="C5" s="1" t="s">
        <v>2</v>
      </c>
      <c r="F5" s="13"/>
      <c r="G5" s="13"/>
      <c r="H5" s="13"/>
    </row>
    <row r="6" spans="1:7" ht="12.75">
      <c r="A6" s="7">
        <v>17.1</v>
      </c>
      <c r="C6" t="s">
        <v>265</v>
      </c>
      <c r="F6" s="13"/>
      <c r="G6" s="13"/>
    </row>
    <row r="7" spans="1:7" ht="12.75">
      <c r="A7" s="7">
        <v>17.2</v>
      </c>
      <c r="C7" t="s">
        <v>265</v>
      </c>
      <c r="G7" s="14"/>
    </row>
    <row r="8" spans="1:7" ht="12.75">
      <c r="A8" s="7">
        <v>17.3</v>
      </c>
      <c r="C8" t="s">
        <v>265</v>
      </c>
      <c r="G8" s="13"/>
    </row>
    <row r="9" spans="1:3" ht="12.75">
      <c r="A9" s="7">
        <v>17.4</v>
      </c>
      <c r="C9" t="s">
        <v>265</v>
      </c>
    </row>
    <row r="10" spans="1:3" ht="12.75">
      <c r="A10" s="7">
        <v>17.5</v>
      </c>
      <c r="C10" t="s">
        <v>265</v>
      </c>
    </row>
    <row r="11" spans="1:3" ht="12.75">
      <c r="A11" s="7">
        <v>17.6</v>
      </c>
      <c r="C11" t="s">
        <v>265</v>
      </c>
    </row>
    <row r="12" spans="1:3" ht="12.75">
      <c r="A12" s="7">
        <v>17.7</v>
      </c>
      <c r="C12" t="s">
        <v>265</v>
      </c>
    </row>
    <row r="13" spans="1:3" ht="12.75">
      <c r="A13" s="7">
        <v>17.8</v>
      </c>
      <c r="C13" t="s">
        <v>265</v>
      </c>
    </row>
    <row r="14" ht="12.75">
      <c r="A14" s="3"/>
    </row>
    <row r="15" ht="12.75">
      <c r="A15" s="4"/>
    </row>
    <row r="16" ht="12.75">
      <c r="A16" s="3"/>
    </row>
    <row r="17" spans="1:2" ht="15">
      <c r="A17" s="23" t="s">
        <v>271</v>
      </c>
      <c r="B17" s="21" t="s">
        <v>272</v>
      </c>
    </row>
    <row r="18" spans="1:2" ht="15">
      <c r="A18" s="22"/>
      <c r="B18" s="21" t="s">
        <v>273</v>
      </c>
    </row>
    <row r="21" ht="12.75">
      <c r="A21" s="1" t="s">
        <v>5</v>
      </c>
    </row>
    <row r="22" ht="12.75">
      <c r="B22" s="15" t="s">
        <v>6</v>
      </c>
    </row>
    <row r="23" ht="12.75">
      <c r="B23" s="18" t="s">
        <v>71</v>
      </c>
    </row>
    <row r="24" ht="12.75">
      <c r="B24" s="15" t="s">
        <v>7</v>
      </c>
    </row>
    <row r="25" ht="12.75">
      <c r="B25" s="15" t="s">
        <v>8</v>
      </c>
    </row>
    <row r="26" ht="12.75">
      <c r="B26" s="15" t="s">
        <v>9</v>
      </c>
    </row>
    <row r="27" ht="12.75">
      <c r="B27" s="15" t="s">
        <v>10</v>
      </c>
    </row>
    <row r="28" ht="12.75">
      <c r="B28" s="15" t="s">
        <v>11</v>
      </c>
    </row>
    <row r="29" ht="12.75">
      <c r="B29" s="15" t="s">
        <v>12</v>
      </c>
    </row>
    <row r="31" spans="1:2" ht="12.75">
      <c r="A31" s="1" t="s">
        <v>13</v>
      </c>
      <c r="B31" t="s">
        <v>14</v>
      </c>
    </row>
    <row r="32" spans="2:5" ht="12.75">
      <c r="B32" t="s">
        <v>15</v>
      </c>
      <c r="E32">
        <v>10</v>
      </c>
    </row>
    <row r="33" spans="2:5" ht="12.75">
      <c r="B33" t="s">
        <v>16</v>
      </c>
      <c r="E33">
        <v>10</v>
      </c>
    </row>
    <row r="34" spans="2:5" ht="12.75">
      <c r="B34" t="s">
        <v>72</v>
      </c>
      <c r="E34">
        <v>15</v>
      </c>
    </row>
    <row r="35" spans="2:5" ht="12.75">
      <c r="B35" t="s">
        <v>17</v>
      </c>
      <c r="E35" s="19" t="s">
        <v>267</v>
      </c>
    </row>
    <row r="36" spans="5:9" ht="12.75">
      <c r="E36" s="5">
        <f>E32*E34/E33</f>
        <v>15</v>
      </c>
      <c r="F36" t="s">
        <v>18</v>
      </c>
      <c r="G36" t="s">
        <v>19</v>
      </c>
      <c r="I36" t="s">
        <v>266</v>
      </c>
    </row>
    <row r="38" ht="12.75">
      <c r="B38" t="s">
        <v>20</v>
      </c>
    </row>
    <row r="39" spans="2:5" ht="12.75">
      <c r="B39" t="s">
        <v>15</v>
      </c>
      <c r="E39">
        <v>8</v>
      </c>
    </row>
    <row r="40" spans="2:5" ht="12.75">
      <c r="B40" t="s">
        <v>16</v>
      </c>
      <c r="E40">
        <v>5</v>
      </c>
    </row>
    <row r="41" spans="2:5" ht="12.75">
      <c r="B41" t="s">
        <v>72</v>
      </c>
      <c r="E41">
        <v>15</v>
      </c>
    </row>
    <row r="42" spans="2:5" ht="12.75">
      <c r="B42" t="s">
        <v>17</v>
      </c>
      <c r="E42" s="19" t="s">
        <v>268</v>
      </c>
    </row>
    <row r="43" spans="1:9" ht="12.75">
      <c r="E43" s="5">
        <f>E39*E41/E40</f>
        <v>24</v>
      </c>
      <c r="F43" t="s">
        <v>18</v>
      </c>
      <c r="G43" t="s">
        <v>19</v>
      </c>
      <c r="I43" t="s">
        <v>266</v>
      </c>
    </row>
    <row r="45" ht="12.75">
      <c r="B45" t="s">
        <v>21</v>
      </c>
    </row>
    <row r="46" spans="2:5" ht="12.75">
      <c r="B46" t="s">
        <v>22</v>
      </c>
      <c r="E46">
        <v>6</v>
      </c>
    </row>
    <row r="47" spans="2:5" ht="12.75">
      <c r="B47" t="s">
        <v>23</v>
      </c>
      <c r="E47">
        <v>15</v>
      </c>
    </row>
    <row r="48" spans="2:5" ht="12.75">
      <c r="B48" t="s">
        <v>72</v>
      </c>
      <c r="E48">
        <v>15</v>
      </c>
    </row>
    <row r="49" spans="2:5" ht="12.75">
      <c r="B49" t="s">
        <v>17</v>
      </c>
      <c r="E49" s="19" t="s">
        <v>269</v>
      </c>
    </row>
    <row r="50" spans="5:9" ht="12.75">
      <c r="E50" s="5">
        <f>E46*E48/E47</f>
        <v>6</v>
      </c>
      <c r="F50" t="s">
        <v>18</v>
      </c>
      <c r="G50" t="s">
        <v>19</v>
      </c>
      <c r="I50" t="s">
        <v>270</v>
      </c>
    </row>
    <row r="52" spans="2:5" ht="12.75">
      <c r="B52" t="s">
        <v>25</v>
      </c>
      <c r="E52" s="5"/>
    </row>
    <row r="53" spans="2:6" ht="12.75">
      <c r="B53" t="s">
        <v>26</v>
      </c>
      <c r="E53">
        <v>4</v>
      </c>
      <c r="F53" t="s">
        <v>27</v>
      </c>
    </row>
    <row r="54" spans="2:6" ht="12.75">
      <c r="B54" t="s">
        <v>28</v>
      </c>
      <c r="E54">
        <v>230</v>
      </c>
      <c r="F54" t="s">
        <v>29</v>
      </c>
    </row>
    <row r="55" spans="2:5" ht="12.75">
      <c r="B55" t="s">
        <v>24</v>
      </c>
      <c r="E55" t="s">
        <v>73</v>
      </c>
    </row>
    <row r="56" spans="5:7" ht="12.75">
      <c r="E56">
        <f>E53*E48*100/(E54*E54)</f>
        <v>0.11342155009451796</v>
      </c>
      <c r="G56" t="s">
        <v>19</v>
      </c>
    </row>
    <row r="58" spans="2:6" ht="12.75">
      <c r="B58" t="s">
        <v>30</v>
      </c>
      <c r="E58">
        <v>60</v>
      </c>
      <c r="F58" t="s">
        <v>27</v>
      </c>
    </row>
    <row r="59" spans="2:6" ht="12.75">
      <c r="B59" t="s">
        <v>28</v>
      </c>
      <c r="E59">
        <v>230</v>
      </c>
      <c r="F59" t="s">
        <v>29</v>
      </c>
    </row>
    <row r="60" spans="2:5" ht="12.75">
      <c r="B60" t="s">
        <v>31</v>
      </c>
      <c r="E60" s="5" t="s">
        <v>32</v>
      </c>
    </row>
    <row r="61" spans="5:7" ht="12.75">
      <c r="E61">
        <f>E58*E48*100/(E54*E54)</f>
        <v>1.7013232514177694</v>
      </c>
      <c r="G61" t="s">
        <v>19</v>
      </c>
    </row>
    <row r="63" ht="12.75">
      <c r="E63" s="6" t="s">
        <v>33</v>
      </c>
    </row>
    <row r="65" ht="12.75">
      <c r="A65" s="1" t="s">
        <v>34</v>
      </c>
    </row>
    <row r="66" spans="2:9" ht="12.75">
      <c r="B66" s="15" t="s">
        <v>35</v>
      </c>
      <c r="C66" s="15"/>
      <c r="D66" s="15"/>
      <c r="E66" s="15"/>
      <c r="F66" s="15"/>
      <c r="G66" s="15"/>
      <c r="H66" s="15"/>
      <c r="I66" s="15"/>
    </row>
    <row r="67" spans="2:9" ht="12.75">
      <c r="B67" s="15"/>
      <c r="C67" s="15"/>
      <c r="D67" s="15"/>
      <c r="E67" s="15"/>
      <c r="F67" s="15"/>
      <c r="G67" s="15"/>
      <c r="H67" s="15"/>
      <c r="I67" s="15"/>
    </row>
    <row r="68" spans="2:9" ht="12.75">
      <c r="B68" s="15"/>
      <c r="C68" s="15"/>
      <c r="D68" s="15"/>
      <c r="E68" s="15"/>
      <c r="F68" s="15"/>
      <c r="G68" s="15"/>
      <c r="H68" s="15" t="s">
        <v>40</v>
      </c>
      <c r="I68" s="15"/>
    </row>
    <row r="69" spans="2:9" ht="12.75">
      <c r="B69" s="15"/>
      <c r="C69" s="15"/>
      <c r="D69" s="15"/>
      <c r="E69" s="15"/>
      <c r="F69" s="15"/>
      <c r="G69" s="15"/>
      <c r="H69" s="15"/>
      <c r="I69" s="15"/>
    </row>
    <row r="70" spans="2:9" ht="12.75">
      <c r="B70" s="16" t="s">
        <v>36</v>
      </c>
      <c r="C70" s="16" t="s">
        <v>37</v>
      </c>
      <c r="D70" s="16" t="s">
        <v>38</v>
      </c>
      <c r="E70" s="17" t="s">
        <v>39</v>
      </c>
      <c r="F70" s="15"/>
      <c r="G70" s="15"/>
      <c r="H70" s="15" t="s">
        <v>41</v>
      </c>
      <c r="I70" s="15"/>
    </row>
    <row r="71" spans="2:9" ht="12.75">
      <c r="B71" s="15"/>
      <c r="C71" s="15"/>
      <c r="D71" s="15"/>
      <c r="E71" s="15"/>
      <c r="F71" s="15"/>
      <c r="G71" s="15"/>
      <c r="H71" s="15"/>
      <c r="I71" s="15"/>
    </row>
    <row r="72" spans="2:9" ht="12.75">
      <c r="B72" s="15"/>
      <c r="C72" s="15"/>
      <c r="D72" s="15"/>
      <c r="E72" s="15"/>
      <c r="F72" s="15"/>
      <c r="G72" s="15"/>
      <c r="H72" s="15"/>
      <c r="I72" s="15"/>
    </row>
    <row r="73" spans="2:9" ht="12.75">
      <c r="B73" s="15"/>
      <c r="C73" s="15"/>
      <c r="D73" s="15"/>
      <c r="E73" s="15"/>
      <c r="F73" s="15"/>
      <c r="G73" s="15"/>
      <c r="H73" s="17" t="s">
        <v>42</v>
      </c>
      <c r="I73" s="15"/>
    </row>
    <row r="74" spans="2:9" ht="12.75">
      <c r="B74" s="15"/>
      <c r="C74" s="15"/>
      <c r="D74" s="15"/>
      <c r="E74" s="15"/>
      <c r="F74" s="15"/>
      <c r="G74" s="15"/>
      <c r="H74" s="15"/>
      <c r="I74" s="15"/>
    </row>
    <row r="75" spans="2:9" ht="12.75">
      <c r="B75" s="15"/>
      <c r="C75" s="15"/>
      <c r="D75" s="15"/>
      <c r="E75" s="15"/>
      <c r="F75" s="15"/>
      <c r="G75" s="15"/>
      <c r="H75" s="15"/>
      <c r="I75" s="17" t="s">
        <v>43</v>
      </c>
    </row>
    <row r="76" spans="2:9" ht="12.75">
      <c r="B76" s="15" t="s">
        <v>36</v>
      </c>
      <c r="C76" s="15" t="s">
        <v>44</v>
      </c>
      <c r="D76" s="15"/>
      <c r="E76" s="15"/>
      <c r="F76" s="15"/>
      <c r="G76" s="15"/>
      <c r="H76" s="15"/>
      <c r="I76" s="15"/>
    </row>
    <row r="77" spans="2:9" ht="12.75">
      <c r="B77" s="15" t="s">
        <v>37</v>
      </c>
      <c r="C77" s="15" t="s">
        <v>45</v>
      </c>
      <c r="D77" s="15"/>
      <c r="E77" s="15"/>
      <c r="F77" s="15"/>
      <c r="G77" s="15"/>
      <c r="H77" s="15"/>
      <c r="I77" s="15"/>
    </row>
    <row r="78" spans="2:9" ht="12.75">
      <c r="B78" s="15" t="s">
        <v>38</v>
      </c>
      <c r="C78" s="15" t="s">
        <v>46</v>
      </c>
      <c r="D78" s="15"/>
      <c r="E78" s="15"/>
      <c r="F78" s="15"/>
      <c r="G78" s="15"/>
      <c r="H78" s="15"/>
      <c r="I78" s="15"/>
    </row>
    <row r="79" spans="2:9" ht="12.75">
      <c r="B79" s="15" t="s">
        <v>39</v>
      </c>
      <c r="C79" s="15" t="s">
        <v>47</v>
      </c>
      <c r="D79" s="15"/>
      <c r="E79" s="15"/>
      <c r="F79" s="15"/>
      <c r="G79" s="15"/>
      <c r="H79" s="15"/>
      <c r="I79" s="15"/>
    </row>
    <row r="80" spans="2:9" ht="12.75">
      <c r="B80" s="15" t="s">
        <v>40</v>
      </c>
      <c r="C80" s="15" t="s">
        <v>48</v>
      </c>
      <c r="D80" s="15"/>
      <c r="E80" s="15"/>
      <c r="F80" s="15"/>
      <c r="G80" s="15"/>
      <c r="H80" s="15"/>
      <c r="I80" s="15"/>
    </row>
    <row r="81" spans="2:9" ht="12.75">
      <c r="B81" s="15" t="s">
        <v>41</v>
      </c>
      <c r="C81" s="15" t="s">
        <v>48</v>
      </c>
      <c r="D81" s="15"/>
      <c r="E81" s="15"/>
      <c r="F81" s="15"/>
      <c r="G81" s="15"/>
      <c r="H81" s="15"/>
      <c r="I81" s="15"/>
    </row>
    <row r="82" spans="2:9" ht="12.75">
      <c r="B82" s="15" t="s">
        <v>42</v>
      </c>
      <c r="C82" s="15" t="s">
        <v>49</v>
      </c>
      <c r="D82" s="15"/>
      <c r="E82" s="15"/>
      <c r="F82" s="15"/>
      <c r="G82" s="15"/>
      <c r="H82" s="15"/>
      <c r="I82" s="15"/>
    </row>
    <row r="83" spans="2:9" ht="12.75">
      <c r="B83" s="15" t="s">
        <v>50</v>
      </c>
      <c r="C83" s="15"/>
      <c r="D83" s="15"/>
      <c r="E83" s="15"/>
      <c r="F83" s="15"/>
      <c r="G83" s="15"/>
      <c r="H83" s="15"/>
      <c r="I83" s="15"/>
    </row>
    <row r="84" spans="2:9" ht="12.75">
      <c r="B84" s="15"/>
      <c r="C84" s="15"/>
      <c r="D84" s="15"/>
      <c r="E84" s="15"/>
      <c r="F84" s="15"/>
      <c r="G84" s="15"/>
      <c r="H84" s="15"/>
      <c r="I84" s="15"/>
    </row>
    <row r="85" spans="1:6" ht="12.75">
      <c r="A85" s="1" t="s">
        <v>13</v>
      </c>
      <c r="B85" t="s">
        <v>54</v>
      </c>
      <c r="E85">
        <v>20</v>
      </c>
      <c r="F85" t="s">
        <v>55</v>
      </c>
    </row>
    <row r="87" spans="1:7" ht="12.75">
      <c r="B87" t="s">
        <v>51</v>
      </c>
      <c r="C87" t="s">
        <v>52</v>
      </c>
      <c r="E87">
        <v>0.15</v>
      </c>
      <c r="F87" t="s">
        <v>53</v>
      </c>
      <c r="G87" t="s">
        <v>61</v>
      </c>
    </row>
    <row r="88" spans="2:7" ht="12.75">
      <c r="B88" t="s">
        <v>57</v>
      </c>
      <c r="C88" t="s">
        <v>52</v>
      </c>
      <c r="E88">
        <v>0.1</v>
      </c>
      <c r="F88" t="s">
        <v>53</v>
      </c>
      <c r="G88" t="s">
        <v>61</v>
      </c>
    </row>
    <row r="89" spans="2:7" ht="12.75">
      <c r="B89" t="s">
        <v>41</v>
      </c>
      <c r="C89" t="s">
        <v>52</v>
      </c>
      <c r="E89">
        <v>0.1</v>
      </c>
      <c r="F89" t="s">
        <v>53</v>
      </c>
      <c r="G89" t="s">
        <v>61</v>
      </c>
    </row>
    <row r="90" spans="2:6" ht="12.75">
      <c r="B90" t="s">
        <v>51</v>
      </c>
      <c r="C90" t="s">
        <v>56</v>
      </c>
      <c r="E90">
        <v>20</v>
      </c>
      <c r="F90" t="s">
        <v>55</v>
      </c>
    </row>
    <row r="91" spans="2:6" ht="12.75">
      <c r="B91" t="s">
        <v>57</v>
      </c>
      <c r="C91" t="s">
        <v>56</v>
      </c>
      <c r="E91">
        <v>10</v>
      </c>
      <c r="F91" t="s">
        <v>55</v>
      </c>
    </row>
    <row r="92" spans="2:6" ht="12.75">
      <c r="B92" t="s">
        <v>41</v>
      </c>
      <c r="C92" t="s">
        <v>56</v>
      </c>
      <c r="E92">
        <v>10</v>
      </c>
      <c r="F92" t="s">
        <v>55</v>
      </c>
    </row>
    <row r="93" spans="2:7" ht="12.75">
      <c r="B93" t="s">
        <v>59</v>
      </c>
      <c r="C93" t="s">
        <v>52</v>
      </c>
      <c r="E93" s="5">
        <v>0.15</v>
      </c>
      <c r="F93" t="s">
        <v>53</v>
      </c>
      <c r="G93" t="s">
        <v>61</v>
      </c>
    </row>
    <row r="94" spans="2:7" ht="12.75">
      <c r="B94" t="s">
        <v>60</v>
      </c>
      <c r="C94" t="s">
        <v>52</v>
      </c>
      <c r="E94">
        <v>0.15</v>
      </c>
      <c r="F94" t="s">
        <v>53</v>
      </c>
      <c r="G94" t="s">
        <v>61</v>
      </c>
    </row>
    <row r="95" spans="2:7" ht="12.75">
      <c r="B95" t="s">
        <v>62</v>
      </c>
      <c r="C95" t="s">
        <v>52</v>
      </c>
      <c r="E95">
        <v>0.08</v>
      </c>
      <c r="F95" t="s">
        <v>53</v>
      </c>
      <c r="G95" t="s">
        <v>61</v>
      </c>
    </row>
    <row r="96" spans="2:6" ht="12.75">
      <c r="B96" t="s">
        <v>59</v>
      </c>
      <c r="C96" t="s">
        <v>56</v>
      </c>
      <c r="E96">
        <v>30</v>
      </c>
      <c r="F96" t="s">
        <v>55</v>
      </c>
    </row>
    <row r="97" spans="2:6" ht="12.75">
      <c r="B97" t="s">
        <v>60</v>
      </c>
      <c r="C97" t="s">
        <v>56</v>
      </c>
      <c r="E97">
        <v>30</v>
      </c>
      <c r="F97" t="s">
        <v>55</v>
      </c>
    </row>
    <row r="98" spans="2:6" ht="12.75">
      <c r="B98" t="s">
        <v>62</v>
      </c>
      <c r="C98" t="s">
        <v>56</v>
      </c>
      <c r="E98">
        <v>2.5</v>
      </c>
      <c r="F98" t="s">
        <v>55</v>
      </c>
    </row>
    <row r="100" ht="12.75">
      <c r="B100" t="s">
        <v>63</v>
      </c>
    </row>
    <row r="101" ht="12.75">
      <c r="E101" s="5" t="s">
        <v>58</v>
      </c>
    </row>
    <row r="102" ht="12.75">
      <c r="E102" s="5"/>
    </row>
    <row r="103" spans="2:6" ht="12.75">
      <c r="B103" t="s">
        <v>51</v>
      </c>
      <c r="C103" t="s">
        <v>52</v>
      </c>
      <c r="E103" s="10">
        <f>E85*E87/E90</f>
        <v>0.15</v>
      </c>
      <c r="F103" t="s">
        <v>53</v>
      </c>
    </row>
    <row r="104" spans="2:5" ht="12.75">
      <c r="B104" t="s">
        <v>57</v>
      </c>
      <c r="C104" t="s">
        <v>52</v>
      </c>
      <c r="E104" s="10">
        <f>E85*E88/E91</f>
        <v>0.2</v>
      </c>
    </row>
    <row r="105" spans="2:5" ht="12.75">
      <c r="B105" t="s">
        <v>41</v>
      </c>
      <c r="C105" t="s">
        <v>52</v>
      </c>
      <c r="E105" s="10">
        <f>E85*E89/E92</f>
        <v>0.2</v>
      </c>
    </row>
    <row r="107" spans="2:5" ht="12.75">
      <c r="B107" t="s">
        <v>59</v>
      </c>
      <c r="C107" t="s">
        <v>52</v>
      </c>
      <c r="E107" s="10">
        <f>E85*E93/E96</f>
        <v>0.1</v>
      </c>
    </row>
    <row r="108" spans="2:5" ht="12.75">
      <c r="B108" t="s">
        <v>60</v>
      </c>
      <c r="C108" t="s">
        <v>52</v>
      </c>
      <c r="E108" s="10">
        <f>E85*E94/E97</f>
        <v>0.1</v>
      </c>
    </row>
    <row r="109" spans="2:5" ht="12.75">
      <c r="B109" t="s">
        <v>62</v>
      </c>
      <c r="C109" t="s">
        <v>52</v>
      </c>
      <c r="E109" s="10">
        <f>E85*E95/E98</f>
        <v>0.64</v>
      </c>
    </row>
    <row r="111" spans="2:5" ht="12.75">
      <c r="B111" t="s">
        <v>64</v>
      </c>
      <c r="C111" t="s">
        <v>65</v>
      </c>
      <c r="E111">
        <v>60</v>
      </c>
    </row>
    <row r="112" spans="3:5" ht="12.75">
      <c r="C112" t="s">
        <v>28</v>
      </c>
      <c r="E112">
        <v>66</v>
      </c>
    </row>
    <row r="113" spans="3:5" ht="12.75">
      <c r="C113" t="s">
        <v>66</v>
      </c>
      <c r="E113" s="5" t="s">
        <v>67</v>
      </c>
    </row>
    <row r="114" ht="12.75">
      <c r="E114" s="5">
        <f>E111*E85/(E112*E112)</f>
        <v>0.27548209366391185</v>
      </c>
    </row>
    <row r="115" ht="12.75">
      <c r="B115" t="s">
        <v>68</v>
      </c>
    </row>
    <row r="118" spans="3:7" ht="12.75">
      <c r="C118" s="8" t="s">
        <v>36</v>
      </c>
      <c r="F118" t="s">
        <v>40</v>
      </c>
      <c r="G118" t="s">
        <v>41</v>
      </c>
    </row>
    <row r="124" spans="4:6" ht="12.75">
      <c r="D124" t="s">
        <v>69</v>
      </c>
      <c r="E124" t="s">
        <v>38</v>
      </c>
      <c r="F124" t="s">
        <v>39</v>
      </c>
    </row>
    <row r="125" ht="12.75">
      <c r="G125" t="s">
        <v>42</v>
      </c>
    </row>
    <row r="131" ht="12.75">
      <c r="A131" s="1" t="s">
        <v>70</v>
      </c>
    </row>
    <row r="132" spans="2:9" ht="12.75">
      <c r="B132" s="20" t="s">
        <v>74</v>
      </c>
      <c r="C132" s="15"/>
      <c r="D132" s="15"/>
      <c r="E132" s="15"/>
      <c r="F132" s="15"/>
      <c r="G132" s="15"/>
      <c r="H132" s="15"/>
      <c r="I132" s="15"/>
    </row>
    <row r="133" spans="2:9" ht="12.75">
      <c r="B133" s="18" t="s">
        <v>75</v>
      </c>
      <c r="C133" s="15"/>
      <c r="D133" s="15"/>
      <c r="E133" s="15"/>
      <c r="F133" s="15"/>
      <c r="G133" s="15"/>
      <c r="H133" s="15"/>
      <c r="I133" s="15"/>
    </row>
    <row r="134" spans="2:9" ht="12.75">
      <c r="B134" s="15" t="s">
        <v>76</v>
      </c>
      <c r="C134" s="15"/>
      <c r="D134" s="15"/>
      <c r="E134" s="15"/>
      <c r="F134" s="15"/>
      <c r="G134" s="15"/>
      <c r="H134" s="15"/>
      <c r="I134" s="15"/>
    </row>
    <row r="135" spans="2:9" ht="12.75">
      <c r="B135" s="15" t="s">
        <v>77</v>
      </c>
      <c r="C135" s="15"/>
      <c r="D135" s="15"/>
      <c r="E135" s="15"/>
      <c r="F135" s="15"/>
      <c r="G135" s="15"/>
      <c r="H135" s="15"/>
      <c r="I135" s="15"/>
    </row>
    <row r="136" spans="2:9" ht="12.75">
      <c r="B136" s="15" t="s">
        <v>78</v>
      </c>
      <c r="C136" s="15"/>
      <c r="D136" s="15"/>
      <c r="E136" s="15"/>
      <c r="F136" s="15"/>
      <c r="G136" s="15"/>
      <c r="H136" s="15"/>
      <c r="I136" s="15"/>
    </row>
    <row r="137" spans="2:9" ht="12.75">
      <c r="B137" s="15" t="s">
        <v>36</v>
      </c>
      <c r="C137" s="15" t="s">
        <v>80</v>
      </c>
      <c r="D137" s="15"/>
      <c r="E137" s="15"/>
      <c r="F137" s="15"/>
      <c r="G137" s="15"/>
      <c r="H137" s="15"/>
      <c r="I137" s="15"/>
    </row>
    <row r="138" spans="2:9" ht="12.75">
      <c r="B138" s="15" t="s">
        <v>40</v>
      </c>
      <c r="C138" s="15" t="s">
        <v>81</v>
      </c>
      <c r="D138" s="15"/>
      <c r="E138" s="15"/>
      <c r="F138" s="15"/>
      <c r="G138" s="15"/>
      <c r="H138" s="15"/>
      <c r="I138" s="15"/>
    </row>
    <row r="139" spans="2:9" ht="12.75">
      <c r="B139" s="15" t="s">
        <v>37</v>
      </c>
      <c r="C139" s="15" t="s">
        <v>82</v>
      </c>
      <c r="D139" s="15"/>
      <c r="E139" s="15"/>
      <c r="F139" s="15"/>
      <c r="G139" s="15"/>
      <c r="H139" s="15"/>
      <c r="I139" s="15"/>
    </row>
    <row r="140" spans="2:9" ht="12.75">
      <c r="B140" s="15" t="s">
        <v>39</v>
      </c>
      <c r="C140" s="15" t="s">
        <v>83</v>
      </c>
      <c r="D140" s="15"/>
      <c r="E140" s="15"/>
      <c r="F140" s="15"/>
      <c r="G140" s="15"/>
      <c r="H140" s="15"/>
      <c r="I140" s="15"/>
    </row>
    <row r="141" spans="2:9" ht="12.75">
      <c r="B141" s="15" t="s">
        <v>38</v>
      </c>
      <c r="C141" s="15" t="s">
        <v>84</v>
      </c>
      <c r="D141" s="15"/>
      <c r="E141" s="15"/>
      <c r="F141" s="15"/>
      <c r="G141" s="15"/>
      <c r="H141" s="15"/>
      <c r="I141" s="15"/>
    </row>
    <row r="142" spans="2:9" ht="12.75">
      <c r="B142" s="15" t="s">
        <v>79</v>
      </c>
      <c r="C142" s="15" t="s">
        <v>85</v>
      </c>
      <c r="D142" s="15"/>
      <c r="E142" s="15"/>
      <c r="F142" s="15"/>
      <c r="G142" s="15"/>
      <c r="H142" s="15"/>
      <c r="I142" s="15"/>
    </row>
    <row r="143" spans="2:9" ht="12.75">
      <c r="B143" s="15"/>
      <c r="C143" s="15"/>
      <c r="D143" s="15"/>
      <c r="E143" s="15"/>
      <c r="F143" s="15"/>
      <c r="G143" s="15"/>
      <c r="H143" s="15"/>
      <c r="I143" s="15"/>
    </row>
    <row r="144" spans="1:6" ht="12.75">
      <c r="A144" s="1" t="s">
        <v>13</v>
      </c>
      <c r="B144" t="s">
        <v>86</v>
      </c>
      <c r="E144">
        <v>50</v>
      </c>
      <c r="F144" t="s">
        <v>87</v>
      </c>
    </row>
    <row r="146" spans="2:7" ht="12.75">
      <c r="B146" t="s">
        <v>51</v>
      </c>
      <c r="C146" t="s">
        <v>52</v>
      </c>
      <c r="E146">
        <v>0.2</v>
      </c>
      <c r="F146" t="s">
        <v>53</v>
      </c>
      <c r="G146" t="s">
        <v>88</v>
      </c>
    </row>
    <row r="147" spans="2:7" ht="12.75">
      <c r="B147" t="s">
        <v>57</v>
      </c>
      <c r="C147" t="s">
        <v>52</v>
      </c>
      <c r="E147">
        <v>0.3</v>
      </c>
      <c r="F147" t="s">
        <v>53</v>
      </c>
      <c r="G147" t="s">
        <v>88</v>
      </c>
    </row>
    <row r="149" spans="2:6" ht="12.75">
      <c r="B149" t="s">
        <v>51</v>
      </c>
      <c r="C149" t="s">
        <v>89</v>
      </c>
      <c r="E149">
        <v>10</v>
      </c>
      <c r="F149" t="s">
        <v>87</v>
      </c>
    </row>
    <row r="150" spans="2:6" ht="12.75">
      <c r="B150" t="s">
        <v>57</v>
      </c>
      <c r="C150" t="s">
        <v>89</v>
      </c>
      <c r="E150">
        <v>20</v>
      </c>
      <c r="F150" t="s">
        <v>87</v>
      </c>
    </row>
    <row r="152" spans="2:7" ht="12.75">
      <c r="B152" t="s">
        <v>59</v>
      </c>
      <c r="C152" t="s">
        <v>52</v>
      </c>
      <c r="E152" s="5">
        <v>0.1</v>
      </c>
      <c r="F152" t="s">
        <v>53</v>
      </c>
      <c r="G152" t="s">
        <v>88</v>
      </c>
    </row>
    <row r="153" spans="2:7" ht="12.75">
      <c r="B153" t="s">
        <v>60</v>
      </c>
      <c r="C153" t="s">
        <v>52</v>
      </c>
      <c r="E153">
        <v>0.09</v>
      </c>
      <c r="F153" t="s">
        <v>53</v>
      </c>
      <c r="G153" t="s">
        <v>88</v>
      </c>
    </row>
    <row r="154" ht="12.75"/>
    <row r="155" spans="2:6" ht="12.75">
      <c r="B155" t="s">
        <v>59</v>
      </c>
      <c r="C155" t="s">
        <v>89</v>
      </c>
      <c r="E155">
        <v>40</v>
      </c>
      <c r="F155" t="s">
        <v>87</v>
      </c>
    </row>
    <row r="156" spans="2:6" ht="12.75">
      <c r="B156" t="s">
        <v>60</v>
      </c>
      <c r="C156" t="s">
        <v>89</v>
      </c>
      <c r="E156">
        <v>80</v>
      </c>
      <c r="F156" t="s">
        <v>87</v>
      </c>
    </row>
    <row r="157" spans="2:6" ht="12.75">
      <c r="B157" t="s">
        <v>97</v>
      </c>
      <c r="C157" t="s">
        <v>52</v>
      </c>
      <c r="E157">
        <v>0.1</v>
      </c>
      <c r="F157" t="s">
        <v>53</v>
      </c>
    </row>
    <row r="158" spans="2:6" ht="12.75">
      <c r="B158" t="s">
        <v>97</v>
      </c>
      <c r="C158" t="s">
        <v>89</v>
      </c>
      <c r="E158">
        <v>20</v>
      </c>
      <c r="F158" t="s">
        <v>87</v>
      </c>
    </row>
    <row r="159" ht="12.75">
      <c r="B159" t="s">
        <v>91</v>
      </c>
    </row>
    <row r="160" ht="12.75">
      <c r="E160" t="s">
        <v>107</v>
      </c>
    </row>
    <row r="161" ht="12.75">
      <c r="E161" s="5"/>
    </row>
    <row r="162" spans="2:7" ht="12.75">
      <c r="B162" t="s">
        <v>51</v>
      </c>
      <c r="C162" t="s">
        <v>52</v>
      </c>
      <c r="E162" s="10">
        <f>E144*E146/E149</f>
        <v>1</v>
      </c>
      <c r="F162" t="s">
        <v>53</v>
      </c>
      <c r="G162" t="s">
        <v>19</v>
      </c>
    </row>
    <row r="163" spans="2:7" ht="12.75">
      <c r="B163" t="s">
        <v>57</v>
      </c>
      <c r="C163" t="s">
        <v>52</v>
      </c>
      <c r="E163" s="10">
        <f>E144*E147/E150</f>
        <v>0.75</v>
      </c>
      <c r="F163" t="s">
        <v>53</v>
      </c>
      <c r="G163" t="s">
        <v>19</v>
      </c>
    </row>
    <row r="164" ht="12.75">
      <c r="E164" s="10"/>
    </row>
    <row r="166" spans="2:7" ht="12.75">
      <c r="B166" t="s">
        <v>59</v>
      </c>
      <c r="C166" t="s">
        <v>52</v>
      </c>
      <c r="E166" s="10">
        <f>E144*E152/E155</f>
        <v>0.125</v>
      </c>
      <c r="G166" t="s">
        <v>19</v>
      </c>
    </row>
    <row r="167" ht="12.75">
      <c r="B167" t="s">
        <v>90</v>
      </c>
    </row>
    <row r="168" spans="4:5" ht="12.75">
      <c r="D168" s="5" t="s">
        <v>92</v>
      </c>
      <c r="E168" s="5"/>
    </row>
    <row r="169" spans="2:6" ht="12.75">
      <c r="B169" t="s">
        <v>93</v>
      </c>
      <c r="E169">
        <v>10</v>
      </c>
      <c r="F169" t="s">
        <v>29</v>
      </c>
    </row>
    <row r="170" spans="2:6" ht="12.75">
      <c r="B170" t="s">
        <v>28</v>
      </c>
      <c r="E170">
        <v>8</v>
      </c>
      <c r="F170" t="s">
        <v>29</v>
      </c>
    </row>
    <row r="172" spans="2:7" ht="12.75">
      <c r="B172" t="s">
        <v>60</v>
      </c>
      <c r="C172" t="s">
        <v>52</v>
      </c>
      <c r="D172" t="s">
        <v>53</v>
      </c>
      <c r="E172" s="10">
        <f>(E144*E153/E156)*(E169/E170)*(E169/E170)</f>
        <v>0.087890625</v>
      </c>
      <c r="F172" t="s">
        <v>53</v>
      </c>
      <c r="G172" t="s">
        <v>19</v>
      </c>
    </row>
    <row r="173" spans="2:6" ht="12.75">
      <c r="B173" t="s">
        <v>64</v>
      </c>
      <c r="C173" t="s">
        <v>94</v>
      </c>
      <c r="E173">
        <v>50</v>
      </c>
      <c r="F173" t="s">
        <v>27</v>
      </c>
    </row>
    <row r="174" spans="3:6" ht="12.75">
      <c r="C174" t="s">
        <v>65</v>
      </c>
      <c r="E174">
        <v>200</v>
      </c>
      <c r="F174" t="s">
        <v>27</v>
      </c>
    </row>
    <row r="175" spans="3:6" ht="12.75">
      <c r="C175" t="s">
        <v>28</v>
      </c>
      <c r="E175">
        <v>8</v>
      </c>
      <c r="F175" t="s">
        <v>29</v>
      </c>
    </row>
    <row r="176" spans="3:5" ht="12.75">
      <c r="C176" t="s">
        <v>95</v>
      </c>
      <c r="E176" s="5" t="s">
        <v>96</v>
      </c>
    </row>
    <row r="177" spans="5:7" ht="12.75">
      <c r="E177" s="5">
        <f>E173*(E144/1000)/(E175*E175)</f>
        <v>0.0390625</v>
      </c>
      <c r="F177" t="s">
        <v>53</v>
      </c>
      <c r="G177" t="s">
        <v>19</v>
      </c>
    </row>
    <row r="178" spans="3:5" ht="12.75">
      <c r="C178" t="s">
        <v>66</v>
      </c>
      <c r="E178" s="5" t="s">
        <v>126</v>
      </c>
    </row>
    <row r="179" spans="5:7" ht="12.75">
      <c r="E179" s="5">
        <f>E174*(E144/1000)/(E175*E175)</f>
        <v>0.15625</v>
      </c>
      <c r="F179" t="s">
        <v>53</v>
      </c>
      <c r="G179" t="s">
        <v>19</v>
      </c>
    </row>
    <row r="180" spans="2:7" ht="12.75">
      <c r="B180" t="s">
        <v>97</v>
      </c>
      <c r="C180" t="s">
        <v>52</v>
      </c>
      <c r="D180" t="s">
        <v>53</v>
      </c>
      <c r="E180">
        <f>E157*E144/E158</f>
        <v>0.25</v>
      </c>
      <c r="F180" t="s">
        <v>53</v>
      </c>
      <c r="G180" t="s">
        <v>19</v>
      </c>
    </row>
    <row r="181" ht="12.75">
      <c r="B181" t="s">
        <v>98</v>
      </c>
    </row>
    <row r="185" ht="12.75">
      <c r="C185" t="s">
        <v>99</v>
      </c>
    </row>
    <row r="186" ht="12.75">
      <c r="B186" t="s">
        <v>36</v>
      </c>
    </row>
    <row r="187" spans="4:9" ht="12.75">
      <c r="D187" s="9" t="s">
        <v>101</v>
      </c>
      <c r="E187" t="s">
        <v>102</v>
      </c>
      <c r="F187" t="s">
        <v>103</v>
      </c>
      <c r="G187" t="s">
        <v>104</v>
      </c>
      <c r="H187" t="s">
        <v>105</v>
      </c>
      <c r="I187" s="8" t="s">
        <v>79</v>
      </c>
    </row>
    <row r="189" ht="12.75">
      <c r="C189" t="s">
        <v>100</v>
      </c>
    </row>
    <row r="190" ht="12.75">
      <c r="B190" t="s">
        <v>40</v>
      </c>
    </row>
    <row r="192" ht="12.75">
      <c r="E192" s="6" t="s">
        <v>33</v>
      </c>
    </row>
    <row r="194" ht="12.75">
      <c r="A194" s="1" t="s">
        <v>106</v>
      </c>
    </row>
    <row r="195" ht="12.75">
      <c r="B195" s="15" t="s">
        <v>127</v>
      </c>
    </row>
    <row r="196" ht="12.75">
      <c r="B196" s="15" t="s">
        <v>128</v>
      </c>
    </row>
    <row r="197" ht="12.75">
      <c r="B197" s="15" t="s">
        <v>108</v>
      </c>
    </row>
    <row r="199" spans="1:6" ht="12.75">
      <c r="A199" s="1" t="s">
        <v>13</v>
      </c>
      <c r="B199" t="s">
        <v>54</v>
      </c>
      <c r="E199">
        <v>8</v>
      </c>
      <c r="F199" t="s">
        <v>55</v>
      </c>
    </row>
    <row r="200" spans="2:6" ht="12.75">
      <c r="B200" t="s">
        <v>28</v>
      </c>
      <c r="E200">
        <v>13</v>
      </c>
      <c r="F200" t="s">
        <v>29</v>
      </c>
    </row>
    <row r="201" spans="2:5" ht="12.75">
      <c r="B201" t="s">
        <v>109</v>
      </c>
      <c r="E201" t="s">
        <v>129</v>
      </c>
    </row>
    <row r="202" spans="5:6" ht="12.75">
      <c r="E202" s="10">
        <f>199:199*1000/(1.73*200:200)</f>
        <v>355.7136505113384</v>
      </c>
      <c r="F202" t="s">
        <v>110</v>
      </c>
    </row>
    <row r="205" spans="2:6" ht="12.75">
      <c r="B205" t="s">
        <v>111</v>
      </c>
      <c r="D205" s="11"/>
      <c r="E205">
        <v>2.666</v>
      </c>
      <c r="F205" t="s">
        <v>55</v>
      </c>
    </row>
    <row r="206" spans="2:6" ht="12.75">
      <c r="B206" t="s">
        <v>112</v>
      </c>
      <c r="E206">
        <f>13/1.73</f>
        <v>7.514450867052023</v>
      </c>
      <c r="F206" t="s">
        <v>29</v>
      </c>
    </row>
    <row r="207" spans="2:6" ht="12.75">
      <c r="B207" t="s">
        <v>113</v>
      </c>
      <c r="E207" s="10">
        <v>355.7137</v>
      </c>
      <c r="F207" t="s">
        <v>110</v>
      </c>
    </row>
    <row r="209" spans="2:6" ht="12.75">
      <c r="B209" t="s">
        <v>114</v>
      </c>
      <c r="E209">
        <v>0.01</v>
      </c>
      <c r="F209" t="s">
        <v>53</v>
      </c>
    </row>
    <row r="210" spans="2:6" ht="12.75">
      <c r="B210" t="s">
        <v>52</v>
      </c>
      <c r="E210">
        <v>0.05</v>
      </c>
      <c r="F210" t="s">
        <v>53</v>
      </c>
    </row>
    <row r="212" spans="2:3" ht="12.75">
      <c r="B212" t="s">
        <v>130</v>
      </c>
      <c r="C212" s="5" t="s">
        <v>115</v>
      </c>
    </row>
    <row r="213" spans="3:6" ht="12.75">
      <c r="C213" t="s">
        <v>131</v>
      </c>
      <c r="E213">
        <f>E209*(E200/E206)*(E200/E206)*(E205/E199)</f>
        <v>0.009973839249999998</v>
      </c>
      <c r="F213" t="s">
        <v>53</v>
      </c>
    </row>
    <row r="215" spans="2:3" ht="12.75">
      <c r="B215" t="s">
        <v>132</v>
      </c>
      <c r="C215" s="5" t="s">
        <v>116</v>
      </c>
    </row>
    <row r="216" spans="1:6" ht="12.75">
      <c r="C216" t="s">
        <v>131</v>
      </c>
      <c r="E216">
        <f>E210*(E200/E206)*(E200/E206)*(E205/E199)</f>
        <v>0.04986919625</v>
      </c>
      <c r="F216" t="s">
        <v>53</v>
      </c>
    </row>
    <row r="218" spans="2:5" ht="12.75">
      <c r="B218" t="s">
        <v>117</v>
      </c>
      <c r="E218" s="5" t="s">
        <v>166</v>
      </c>
    </row>
    <row r="219" spans="5:6" ht="12.75">
      <c r="E219" s="5">
        <f>E206*1000/E207</f>
        <v>21.124997060984786</v>
      </c>
      <c r="F219" t="s">
        <v>27</v>
      </c>
    </row>
    <row r="221" spans="2:5" ht="12.75">
      <c r="B221" t="s">
        <v>118</v>
      </c>
      <c r="E221" s="5" t="s">
        <v>119</v>
      </c>
    </row>
    <row r="222" ht="12.75">
      <c r="E222" s="5">
        <f>E213*E219</f>
        <v>0.21069732484298465</v>
      </c>
    </row>
    <row r="223" spans="2:5" ht="12.75">
      <c r="B223" t="s">
        <v>120</v>
      </c>
      <c r="E223" s="5" t="s">
        <v>121</v>
      </c>
    </row>
    <row r="224" ht="12.75">
      <c r="E224" s="5">
        <f>E216*E219</f>
        <v>1.0534866242149235</v>
      </c>
    </row>
    <row r="225" spans="2:6" ht="12.75">
      <c r="B225" s="5" t="s">
        <v>123</v>
      </c>
      <c r="E225">
        <f>E207*E222</f>
        <v>74.947925</v>
      </c>
      <c r="F225" t="s">
        <v>124</v>
      </c>
    </row>
    <row r="226" spans="2:6" ht="12.75">
      <c r="B226" s="5" t="s">
        <v>133</v>
      </c>
      <c r="E226">
        <f>E207*E224</f>
        <v>374.73962500000005</v>
      </c>
      <c r="F226" t="s">
        <v>124</v>
      </c>
    </row>
    <row r="227" spans="2:7" ht="12.75">
      <c r="B227" t="s">
        <v>122</v>
      </c>
      <c r="E227" t="s">
        <v>125</v>
      </c>
      <c r="F227" t="s">
        <v>124</v>
      </c>
      <c r="G227" t="s">
        <v>19</v>
      </c>
    </row>
    <row r="229" ht="12.75">
      <c r="E229" s="6" t="s">
        <v>33</v>
      </c>
    </row>
    <row r="231" ht="12.75">
      <c r="A231" s="1" t="s">
        <v>134</v>
      </c>
    </row>
    <row r="232" ht="12.75">
      <c r="B232" s="15" t="s">
        <v>135</v>
      </c>
    </row>
    <row r="233" ht="12.75">
      <c r="B233" s="15" t="s">
        <v>136</v>
      </c>
    </row>
    <row r="234" ht="12.75">
      <c r="B234" s="15" t="s">
        <v>151</v>
      </c>
    </row>
    <row r="235" ht="12.75">
      <c r="B235" s="15" t="s">
        <v>137</v>
      </c>
    </row>
    <row r="236" ht="12.75">
      <c r="B236" s="15" t="s">
        <v>138</v>
      </c>
    </row>
    <row r="238" spans="1:3" ht="12.75">
      <c r="A238" s="1" t="s">
        <v>13</v>
      </c>
      <c r="B238" t="s">
        <v>139</v>
      </c>
      <c r="C238" t="s">
        <v>142</v>
      </c>
    </row>
    <row r="239" spans="2:3" ht="12.75">
      <c r="B239" t="s">
        <v>140</v>
      </c>
      <c r="C239" t="s">
        <v>143</v>
      </c>
    </row>
    <row r="240" spans="2:5" ht="12.75">
      <c r="B240" t="s">
        <v>141</v>
      </c>
      <c r="C240" t="s">
        <v>145</v>
      </c>
      <c r="E240">
        <v>800</v>
      </c>
    </row>
    <row r="241" spans="3:5" ht="12.75">
      <c r="C241" t="s">
        <v>146</v>
      </c>
      <c r="E241">
        <v>11</v>
      </c>
    </row>
    <row r="242" spans="3:5" ht="12.75">
      <c r="C242" t="s">
        <v>144</v>
      </c>
      <c r="E242" s="5">
        <f>240:240/(1.73*241:241)</f>
        <v>42.03888596952181</v>
      </c>
    </row>
    <row r="243" spans="3:6" ht="12.75">
      <c r="C243" t="s">
        <v>144</v>
      </c>
      <c r="E243" s="5">
        <f>240:240/(1.73*241:241)</f>
        <v>42.03888596952181</v>
      </c>
      <c r="F243" t="s">
        <v>110</v>
      </c>
    </row>
    <row r="244" spans="3:5" ht="12.75">
      <c r="C244" t="s">
        <v>147</v>
      </c>
      <c r="E244" s="5" t="s">
        <v>148</v>
      </c>
    </row>
    <row r="245" spans="5:6" ht="12.75">
      <c r="E245" s="5">
        <f>241:241*1000/(1.73*243:243)</f>
        <v>151.25000000000003</v>
      </c>
      <c r="F245" t="s">
        <v>27</v>
      </c>
    </row>
    <row r="246" spans="3:5" ht="12.75">
      <c r="C246" t="s">
        <v>149</v>
      </c>
      <c r="E246">
        <v>0.1</v>
      </c>
    </row>
    <row r="247" spans="3:7" ht="12.75">
      <c r="C247" t="s">
        <v>150</v>
      </c>
      <c r="E247">
        <f>E246*E245</f>
        <v>15.125000000000004</v>
      </c>
      <c r="F247" t="s">
        <v>27</v>
      </c>
      <c r="G247" t="s">
        <v>19</v>
      </c>
    </row>
    <row r="249" ht="12.75">
      <c r="E249" s="6" t="s">
        <v>33</v>
      </c>
    </row>
    <row r="251" ht="12.75">
      <c r="A251" s="1" t="s">
        <v>152</v>
      </c>
    </row>
    <row r="252" ht="12.75">
      <c r="B252" s="15" t="s">
        <v>153</v>
      </c>
    </row>
    <row r="253" spans="1:2" ht="12.75">
      <c r="B253" s="18" t="s">
        <v>163</v>
      </c>
    </row>
    <row r="254" ht="12.75">
      <c r="B254" s="15" t="s">
        <v>154</v>
      </c>
    </row>
    <row r="256" spans="1:5" ht="12.75">
      <c r="A256" s="1" t="s">
        <v>13</v>
      </c>
      <c r="B256" t="s">
        <v>161</v>
      </c>
      <c r="E256">
        <v>0.2</v>
      </c>
    </row>
    <row r="257" spans="2:5" ht="12.75">
      <c r="B257" t="s">
        <v>157</v>
      </c>
      <c r="E257" s="5">
        <v>30</v>
      </c>
    </row>
    <row r="258" spans="2:5" ht="12.75">
      <c r="B258" t="s">
        <v>158</v>
      </c>
      <c r="E258">
        <v>50</v>
      </c>
    </row>
    <row r="259" spans="2:6" ht="12.75">
      <c r="B259" t="s">
        <v>159</v>
      </c>
      <c r="E259">
        <v>13.2</v>
      </c>
      <c r="F259" t="s">
        <v>29</v>
      </c>
    </row>
    <row r="260" spans="2:6" ht="12.75">
      <c r="B260" t="s">
        <v>160</v>
      </c>
      <c r="E260">
        <v>13.8</v>
      </c>
      <c r="F260" t="s">
        <v>29</v>
      </c>
    </row>
    <row r="261" spans="2:5" ht="12.75">
      <c r="B261" t="s">
        <v>155</v>
      </c>
      <c r="E261" s="5" t="s">
        <v>156</v>
      </c>
    </row>
    <row r="262" ht="12.75">
      <c r="E262" t="s">
        <v>162</v>
      </c>
    </row>
    <row r="263" spans="5:7" ht="12.75">
      <c r="E263" s="5">
        <f>E256*E258*E259*E259/(E257*E260*E260)</f>
        <v>0.3049779458097038</v>
      </c>
      <c r="F263" t="s">
        <v>53</v>
      </c>
      <c r="G263" s="1" t="s">
        <v>19</v>
      </c>
    </row>
    <row r="265" ht="12.75">
      <c r="E265" s="6" t="s">
        <v>33</v>
      </c>
    </row>
    <row r="267" ht="12.75">
      <c r="A267" s="1" t="s">
        <v>164</v>
      </c>
    </row>
    <row r="268" spans="2:9" ht="12.75">
      <c r="B268" s="15" t="s">
        <v>165</v>
      </c>
      <c r="C268" s="15"/>
      <c r="D268" s="15"/>
      <c r="E268" s="15"/>
      <c r="F268" s="15"/>
      <c r="G268" s="15"/>
      <c r="H268" s="15"/>
      <c r="I268" s="15"/>
    </row>
    <row r="269" spans="2:10" ht="12.75">
      <c r="B269" s="15"/>
      <c r="C269" s="15"/>
      <c r="D269" s="15"/>
      <c r="E269" s="15"/>
      <c r="F269" s="15"/>
      <c r="G269" s="15"/>
      <c r="H269" s="15"/>
      <c r="I269" s="15"/>
      <c r="J269" s="8"/>
    </row>
    <row r="270" spans="2:9" ht="12.75">
      <c r="B270" s="15"/>
      <c r="C270" s="15"/>
      <c r="D270" s="15"/>
      <c r="E270" s="15"/>
      <c r="F270" s="15"/>
      <c r="G270" s="15"/>
      <c r="H270" s="15"/>
      <c r="I270" s="15"/>
    </row>
    <row r="271" spans="2:9" ht="12.75">
      <c r="B271" s="15"/>
      <c r="C271" s="15"/>
      <c r="D271" s="15"/>
      <c r="E271" s="15"/>
      <c r="F271" s="15"/>
      <c r="G271" s="15"/>
      <c r="H271" s="15" t="s">
        <v>169</v>
      </c>
      <c r="I271" s="15"/>
    </row>
    <row r="272" spans="2:9" ht="12.75">
      <c r="B272" s="15"/>
      <c r="C272" s="15"/>
      <c r="D272" s="15"/>
      <c r="E272" s="15"/>
      <c r="F272" s="15"/>
      <c r="G272" s="15"/>
      <c r="H272" s="15"/>
      <c r="I272" s="15"/>
    </row>
    <row r="273" spans="2:9" ht="12.75">
      <c r="B273" s="16" t="s">
        <v>167</v>
      </c>
      <c r="C273" s="16" t="s">
        <v>37</v>
      </c>
      <c r="D273" s="16" t="s">
        <v>38</v>
      </c>
      <c r="E273" s="17" t="s">
        <v>39</v>
      </c>
      <c r="F273" s="15"/>
      <c r="G273" s="15"/>
      <c r="H273" s="15" t="s">
        <v>168</v>
      </c>
      <c r="I273" s="15"/>
    </row>
    <row r="274" spans="1:9" ht="12.75">
      <c r="B274" s="15"/>
      <c r="C274" s="15"/>
      <c r="D274" s="15"/>
      <c r="E274" s="15"/>
      <c r="F274" s="15"/>
      <c r="G274" s="15"/>
      <c r="H274" s="15"/>
      <c r="I274" s="15"/>
    </row>
    <row r="275" spans="2:9" ht="12.75">
      <c r="B275" s="15"/>
      <c r="C275" s="15"/>
      <c r="D275" s="15"/>
      <c r="E275" s="15"/>
      <c r="F275" s="15"/>
      <c r="G275" s="15"/>
      <c r="H275" s="15"/>
      <c r="I275" s="15"/>
    </row>
    <row r="276" spans="2:9" ht="12.75">
      <c r="B276" s="15"/>
      <c r="C276" s="15"/>
      <c r="D276" s="15"/>
      <c r="E276" s="15"/>
      <c r="F276" s="15"/>
      <c r="G276" s="15"/>
      <c r="H276" s="17"/>
      <c r="I276" s="15"/>
    </row>
    <row r="277" spans="2:9" ht="12.75">
      <c r="B277" s="15"/>
      <c r="C277" s="15"/>
      <c r="D277" s="15"/>
      <c r="E277" s="15"/>
      <c r="F277" s="15"/>
      <c r="G277" s="15"/>
      <c r="H277" s="15"/>
      <c r="I277" s="15"/>
    </row>
    <row r="278" spans="2:9" ht="12.75">
      <c r="B278" s="15"/>
      <c r="C278" s="15"/>
      <c r="D278" s="15"/>
      <c r="E278" s="15"/>
      <c r="F278" s="15"/>
      <c r="G278" s="15"/>
      <c r="H278" s="15"/>
      <c r="I278" s="17"/>
    </row>
    <row r="279" spans="2:9" ht="12.75">
      <c r="B279" s="15" t="s">
        <v>36</v>
      </c>
      <c r="C279" s="15" t="s">
        <v>170</v>
      </c>
      <c r="D279" s="15"/>
      <c r="E279" s="15"/>
      <c r="F279" s="15"/>
      <c r="G279" s="15"/>
      <c r="H279" s="15"/>
      <c r="I279" s="15"/>
    </row>
    <row r="280" spans="2:9" ht="12.75">
      <c r="B280" s="15" t="s">
        <v>37</v>
      </c>
      <c r="C280" s="15" t="s">
        <v>171</v>
      </c>
      <c r="D280" s="15"/>
      <c r="E280" s="15"/>
      <c r="F280" s="15"/>
      <c r="G280" s="15"/>
      <c r="H280" s="15"/>
      <c r="I280" s="15"/>
    </row>
    <row r="281" spans="2:9" ht="12.75">
      <c r="B281" s="15" t="s">
        <v>38</v>
      </c>
      <c r="C281" s="15" t="s">
        <v>172</v>
      </c>
      <c r="D281" s="15"/>
      <c r="E281" s="15"/>
      <c r="F281" s="15"/>
      <c r="G281" s="15"/>
      <c r="H281" s="15"/>
      <c r="I281" s="15"/>
    </row>
    <row r="282" spans="2:9" ht="12.75">
      <c r="B282" s="15" t="s">
        <v>39</v>
      </c>
      <c r="C282" s="15" t="s">
        <v>173</v>
      </c>
      <c r="D282" s="15"/>
      <c r="E282" s="15"/>
      <c r="F282" s="15"/>
      <c r="G282" s="15"/>
      <c r="H282" s="15"/>
      <c r="I282" s="15"/>
    </row>
    <row r="283" spans="2:9" ht="12.75">
      <c r="B283" s="15" t="s">
        <v>169</v>
      </c>
      <c r="C283" s="15" t="s">
        <v>174</v>
      </c>
      <c r="D283" s="15"/>
      <c r="E283" s="15"/>
      <c r="F283" s="15"/>
      <c r="G283" s="15"/>
      <c r="H283" s="15"/>
      <c r="I283" s="15"/>
    </row>
    <row r="284" spans="2:9" ht="12.75">
      <c r="B284" s="15" t="s">
        <v>168</v>
      </c>
      <c r="C284" s="15" t="s">
        <v>175</v>
      </c>
      <c r="D284" s="15"/>
      <c r="E284" s="15"/>
      <c r="F284" s="15"/>
      <c r="G284" s="15"/>
      <c r="H284" s="15"/>
      <c r="I284" s="15"/>
    </row>
    <row r="285" spans="2:9" ht="12.75">
      <c r="B285" s="15" t="s">
        <v>176</v>
      </c>
      <c r="C285" s="15"/>
      <c r="D285" s="15"/>
      <c r="E285" s="15"/>
      <c r="F285" s="15"/>
      <c r="G285" s="15"/>
      <c r="H285" s="15"/>
      <c r="I285" s="15"/>
    </row>
    <row r="286" spans="2:9" ht="12.75">
      <c r="B286" s="15" t="s">
        <v>177</v>
      </c>
      <c r="C286" s="15"/>
      <c r="D286" s="15"/>
      <c r="E286" s="15"/>
      <c r="F286" s="15"/>
      <c r="G286" s="15"/>
      <c r="H286" s="15"/>
      <c r="I286" s="15"/>
    </row>
    <row r="287" spans="2:9" ht="12.75">
      <c r="B287" s="15"/>
      <c r="C287" s="15"/>
      <c r="D287" s="15"/>
      <c r="E287" s="15"/>
      <c r="F287" s="15"/>
      <c r="G287" s="15"/>
      <c r="H287" s="15"/>
      <c r="I287" s="15"/>
    </row>
    <row r="288" spans="1:2" ht="12.75">
      <c r="A288" s="1" t="s">
        <v>13</v>
      </c>
      <c r="B288" t="s">
        <v>60</v>
      </c>
    </row>
    <row r="289" spans="1:6" ht="12.75">
      <c r="B289" t="s">
        <v>55</v>
      </c>
      <c r="C289" t="s">
        <v>142</v>
      </c>
      <c r="E289">
        <v>30</v>
      </c>
      <c r="F289" t="s">
        <v>178</v>
      </c>
    </row>
    <row r="290" spans="2:6" ht="12.75">
      <c r="B290" t="s">
        <v>179</v>
      </c>
      <c r="C290" t="s">
        <v>180</v>
      </c>
      <c r="E290">
        <v>12.5</v>
      </c>
      <c r="F290" t="s">
        <v>29</v>
      </c>
    </row>
    <row r="291" spans="2:6" ht="12.75">
      <c r="B291" t="s">
        <v>181</v>
      </c>
      <c r="C291" t="s">
        <v>182</v>
      </c>
      <c r="E291">
        <f>1.73*67</f>
        <v>115.91</v>
      </c>
      <c r="F291" t="s">
        <v>29</v>
      </c>
    </row>
    <row r="292" spans="2:6" ht="12.75">
      <c r="B292" t="s">
        <v>52</v>
      </c>
      <c r="E292">
        <v>0.1</v>
      </c>
      <c r="F292" t="s">
        <v>53</v>
      </c>
    </row>
    <row r="293" spans="2:6" ht="12.75">
      <c r="B293" t="s">
        <v>59</v>
      </c>
      <c r="E293">
        <v>0.1</v>
      </c>
      <c r="F293" t="s">
        <v>53</v>
      </c>
    </row>
    <row r="294" spans="2:6" ht="12.75">
      <c r="B294" t="s">
        <v>55</v>
      </c>
      <c r="C294" t="s">
        <v>142</v>
      </c>
      <c r="E294">
        <v>35</v>
      </c>
      <c r="F294" t="s">
        <v>178</v>
      </c>
    </row>
    <row r="295" spans="2:6" ht="12.75">
      <c r="B295" t="s">
        <v>187</v>
      </c>
      <c r="C295" t="s">
        <v>180</v>
      </c>
      <c r="E295">
        <v>13.2</v>
      </c>
      <c r="F295" t="s">
        <v>29</v>
      </c>
    </row>
    <row r="296" spans="2:6" ht="12.75">
      <c r="B296" t="s">
        <v>188</v>
      </c>
      <c r="C296" t="s">
        <v>182</v>
      </c>
      <c r="E296">
        <v>115</v>
      </c>
      <c r="F296" t="s">
        <v>29</v>
      </c>
    </row>
    <row r="297" spans="2:6" ht="12.75">
      <c r="B297" t="s">
        <v>52</v>
      </c>
      <c r="E297">
        <v>0.1</v>
      </c>
      <c r="F297" t="s">
        <v>53</v>
      </c>
    </row>
    <row r="299" ht="12.75">
      <c r="B299" t="s">
        <v>189</v>
      </c>
    </row>
    <row r="300" ht="12.75">
      <c r="B300" t="s">
        <v>183</v>
      </c>
    </row>
    <row r="301" spans="2:6" ht="12.75">
      <c r="B301" t="s">
        <v>51</v>
      </c>
      <c r="C301" t="s">
        <v>29</v>
      </c>
      <c r="D301" t="s">
        <v>191</v>
      </c>
      <c r="E301">
        <v>13.8</v>
      </c>
      <c r="F301" t="s">
        <v>29</v>
      </c>
    </row>
    <row r="302" spans="3:6" ht="12.75">
      <c r="C302" t="s">
        <v>55</v>
      </c>
      <c r="D302" t="s">
        <v>191</v>
      </c>
      <c r="E302">
        <v>30</v>
      </c>
      <c r="F302" t="s">
        <v>55</v>
      </c>
    </row>
    <row r="303" spans="3:6" ht="12.75">
      <c r="C303" t="s">
        <v>52</v>
      </c>
      <c r="E303">
        <v>0.15</v>
      </c>
      <c r="F303" t="s">
        <v>53</v>
      </c>
    </row>
    <row r="305" spans="2:5" ht="12.75">
      <c r="B305" t="s">
        <v>64</v>
      </c>
      <c r="E305" s="5" t="s">
        <v>184</v>
      </c>
    </row>
    <row r="306" spans="5:6" ht="12.75">
      <c r="E306" s="5">
        <f>E301*E296/E295</f>
        <v>120.22727272727273</v>
      </c>
      <c r="F306" t="s">
        <v>29</v>
      </c>
    </row>
    <row r="307" spans="2:5" ht="12.75">
      <c r="B307" t="s">
        <v>185</v>
      </c>
      <c r="E307" s="5" t="s">
        <v>186</v>
      </c>
    </row>
    <row r="308" spans="5:6" ht="12.75">
      <c r="E308" s="5">
        <f>120*E290/E291</f>
        <v>12.941074971961005</v>
      </c>
      <c r="F308" t="s">
        <v>29</v>
      </c>
    </row>
    <row r="309" ht="12.75">
      <c r="B309" t="s">
        <v>190</v>
      </c>
    </row>
    <row r="310" ht="12.75">
      <c r="B310" t="s">
        <v>59</v>
      </c>
    </row>
    <row r="311" spans="2:5" ht="12.75">
      <c r="B311" t="s">
        <v>52</v>
      </c>
      <c r="E311" s="5" t="s">
        <v>192</v>
      </c>
    </row>
    <row r="312" spans="5:6" ht="12.75">
      <c r="E312" s="5">
        <f>E297*(E302/E294)*(E295*E295/(E301*E301))</f>
        <v>0.07842290035106668</v>
      </c>
      <c r="F312" t="s">
        <v>53</v>
      </c>
    </row>
    <row r="313" ht="12.75">
      <c r="B313" t="s">
        <v>60</v>
      </c>
    </row>
    <row r="314" spans="2:5" ht="12.75">
      <c r="B314" t="s">
        <v>52</v>
      </c>
      <c r="E314" s="5" t="s">
        <v>193</v>
      </c>
    </row>
    <row r="315" spans="5:6" ht="12.75">
      <c r="E315">
        <f>E292*E290*E290/(E308*E308)</f>
        <v>0.09329950069444444</v>
      </c>
      <c r="F315" t="s">
        <v>53</v>
      </c>
    </row>
    <row r="316" ht="12.75">
      <c r="B316" t="s">
        <v>64</v>
      </c>
    </row>
    <row r="317" spans="2:5" ht="12.75">
      <c r="B317" t="s">
        <v>194</v>
      </c>
      <c r="E317" s="5" t="s">
        <v>195</v>
      </c>
    </row>
    <row r="318" spans="5:6" ht="12.75">
      <c r="E318">
        <f>E306*E306/E302</f>
        <v>481.8199035812673</v>
      </c>
      <c r="F318" t="s">
        <v>27</v>
      </c>
    </row>
    <row r="319" spans="2:6" ht="12.75">
      <c r="B319" t="s">
        <v>52</v>
      </c>
      <c r="E319">
        <v>80</v>
      </c>
      <c r="F319" t="s">
        <v>27</v>
      </c>
    </row>
    <row r="320" spans="2:6" ht="12.75">
      <c r="B320" t="s">
        <v>66</v>
      </c>
      <c r="E320">
        <f>E319/E318</f>
        <v>0.1660371425202168</v>
      </c>
      <c r="F320" t="s">
        <v>53</v>
      </c>
    </row>
    <row r="321" ht="12.75">
      <c r="B321" t="s">
        <v>196</v>
      </c>
    </row>
    <row r="322" spans="3:5" ht="12.75">
      <c r="C322" t="s">
        <v>29</v>
      </c>
      <c r="E322">
        <v>12.5</v>
      </c>
    </row>
    <row r="323" spans="3:5" ht="12.75">
      <c r="C323" t="s">
        <v>55</v>
      </c>
      <c r="E323">
        <v>20</v>
      </c>
    </row>
    <row r="324" spans="2:6" ht="12.75">
      <c r="B324" t="s">
        <v>52</v>
      </c>
      <c r="C324" t="s">
        <v>197</v>
      </c>
      <c r="E324">
        <v>0.2</v>
      </c>
      <c r="F324" t="s">
        <v>53</v>
      </c>
    </row>
    <row r="325" spans="3:5" ht="12.75">
      <c r="C325" t="s">
        <v>198</v>
      </c>
      <c r="E325" s="5" t="s">
        <v>199</v>
      </c>
    </row>
    <row r="326" spans="5:6" ht="12.75">
      <c r="E326">
        <f>E324*(E302/E323)*E322*E322/(E308*E308)</f>
        <v>0.27989850208333333</v>
      </c>
      <c r="F326" t="s">
        <v>53</v>
      </c>
    </row>
    <row r="327" ht="12.75">
      <c r="B327" t="s">
        <v>200</v>
      </c>
    </row>
    <row r="328" spans="3:5" ht="12.75">
      <c r="C328" t="s">
        <v>29</v>
      </c>
      <c r="E328">
        <v>12.5</v>
      </c>
    </row>
    <row r="329" spans="3:5" ht="12.75">
      <c r="C329" t="s">
        <v>55</v>
      </c>
      <c r="E329">
        <v>10</v>
      </c>
    </row>
    <row r="330" spans="2:6" ht="12.75">
      <c r="B330" t="s">
        <v>52</v>
      </c>
      <c r="C330" t="s">
        <v>197</v>
      </c>
      <c r="E330">
        <v>0.2</v>
      </c>
      <c r="F330" t="s">
        <v>53</v>
      </c>
    </row>
    <row r="331" spans="3:5" ht="12.75">
      <c r="C331" t="s">
        <v>198</v>
      </c>
      <c r="E331" s="5" t="s">
        <v>201</v>
      </c>
    </row>
    <row r="332" spans="5:6" ht="12.75">
      <c r="E332">
        <f>E330*(E302/E329)*E328*E328/(E308*E308)</f>
        <v>0.5597970041666667</v>
      </c>
      <c r="F332" t="s">
        <v>53</v>
      </c>
    </row>
    <row r="333" ht="12.75">
      <c r="B333" t="s">
        <v>68</v>
      </c>
    </row>
    <row r="334" ht="12.75">
      <c r="B334" t="s">
        <v>202</v>
      </c>
    </row>
    <row r="337" spans="4:8" ht="12.75">
      <c r="D337" s="8" t="s">
        <v>36</v>
      </c>
      <c r="G337" t="s">
        <v>169</v>
      </c>
      <c r="H337" t="s">
        <v>168</v>
      </c>
    </row>
    <row r="340" spans="4:8" ht="12.75">
      <c r="D340">
        <v>0.15</v>
      </c>
      <c r="G340">
        <v>0.28</v>
      </c>
      <c r="H340">
        <v>0.556</v>
      </c>
    </row>
    <row r="343" spans="5:7" ht="12.75">
      <c r="E343" t="s">
        <v>69</v>
      </c>
      <c r="F343" t="s">
        <v>38</v>
      </c>
      <c r="G343" t="s">
        <v>39</v>
      </c>
    </row>
    <row r="344" spans="5:7" ht="12.75">
      <c r="E344">
        <v>0.078</v>
      </c>
      <c r="F344">
        <v>0.166</v>
      </c>
      <c r="G344">
        <v>0.093</v>
      </c>
    </row>
    <row r="346" ht="12.75">
      <c r="E346" s="6" t="s">
        <v>33</v>
      </c>
    </row>
    <row r="348" spans="1:5" ht="12.75">
      <c r="A348" s="1" t="s">
        <v>203</v>
      </c>
      <c r="B348" s="15" t="s">
        <v>204</v>
      </c>
      <c r="C348" s="15"/>
      <c r="D348" s="15"/>
      <c r="E348" s="15"/>
    </row>
    <row r="349" spans="2:5" ht="12.75">
      <c r="B349" s="15" t="s">
        <v>205</v>
      </c>
      <c r="C349" s="15"/>
      <c r="D349" s="15"/>
      <c r="E349" s="15"/>
    </row>
    <row r="350" spans="2:5" ht="12.75">
      <c r="B350" s="15" t="s">
        <v>206</v>
      </c>
      <c r="C350" s="15"/>
      <c r="D350" s="15"/>
      <c r="E350" s="15"/>
    </row>
    <row r="351" spans="2:5" ht="12.75">
      <c r="B351" s="18" t="s">
        <v>207</v>
      </c>
      <c r="C351" s="15"/>
      <c r="D351" s="15"/>
      <c r="E351" s="15"/>
    </row>
    <row r="352" spans="2:5" ht="12.75">
      <c r="B352" s="15" t="s">
        <v>208</v>
      </c>
      <c r="C352" s="15"/>
      <c r="D352" s="15"/>
      <c r="E352" s="15"/>
    </row>
    <row r="353" spans="2:5" ht="12.75">
      <c r="B353" s="15" t="s">
        <v>256</v>
      </c>
      <c r="C353" s="15"/>
      <c r="D353" s="15"/>
      <c r="E353" s="15"/>
    </row>
    <row r="354" spans="2:5" ht="12.75">
      <c r="B354" s="15" t="s">
        <v>257</v>
      </c>
      <c r="C354" s="15"/>
      <c r="D354" s="15"/>
      <c r="E354" s="15"/>
    </row>
    <row r="355" spans="2:5" ht="12.75">
      <c r="B355" s="18" t="s">
        <v>209</v>
      </c>
      <c r="C355" s="15"/>
      <c r="D355" s="15"/>
      <c r="E355" s="15"/>
    </row>
    <row r="356" spans="2:5" ht="12.75">
      <c r="B356" s="15" t="s">
        <v>258</v>
      </c>
      <c r="C356" s="15"/>
      <c r="D356" s="15"/>
      <c r="E356" s="15"/>
    </row>
    <row r="357" spans="2:5" ht="12.75">
      <c r="B357" s="15" t="s">
        <v>210</v>
      </c>
      <c r="C357" s="15"/>
      <c r="D357" s="15"/>
      <c r="E357" s="15"/>
    </row>
    <row r="358" spans="2:5" ht="12.75">
      <c r="B358" s="15" t="s">
        <v>259</v>
      </c>
      <c r="C358" s="15"/>
      <c r="D358" s="15"/>
      <c r="E358" s="15"/>
    </row>
    <row r="360" ht="12.75">
      <c r="A360" s="1" t="s">
        <v>13</v>
      </c>
    </row>
    <row r="361" spans="2:7" ht="12.75">
      <c r="B361" t="s">
        <v>263</v>
      </c>
      <c r="C361" s="12">
        <v>7.22</v>
      </c>
      <c r="D361" t="s">
        <v>263</v>
      </c>
      <c r="E361" s="12">
        <v>125</v>
      </c>
      <c r="G361" t="s">
        <v>264</v>
      </c>
    </row>
    <row r="363" spans="2:5" ht="12.75">
      <c r="B363" s="8" t="s">
        <v>36</v>
      </c>
      <c r="C363" s="8" t="s">
        <v>37</v>
      </c>
      <c r="D363" s="8" t="s">
        <v>38</v>
      </c>
      <c r="E363" s="9" t="s">
        <v>39</v>
      </c>
    </row>
    <row r="364" ht="12.75">
      <c r="H364" t="s">
        <v>211</v>
      </c>
    </row>
    <row r="366" spans="3:5" ht="12.75">
      <c r="C366" t="s">
        <v>212</v>
      </c>
      <c r="E366" s="9" t="s">
        <v>213</v>
      </c>
    </row>
    <row r="367" spans="2:6" ht="12.75">
      <c r="B367" t="s">
        <v>86</v>
      </c>
      <c r="E367">
        <v>10000</v>
      </c>
      <c r="F367" t="s">
        <v>224</v>
      </c>
    </row>
    <row r="368" spans="2:6" ht="12.75">
      <c r="B368" t="s">
        <v>223</v>
      </c>
      <c r="E368">
        <v>12.5</v>
      </c>
      <c r="F368" t="s">
        <v>224</v>
      </c>
    </row>
    <row r="369" spans="1:2" ht="12.75">
      <c r="B369" s="1" t="s">
        <v>222</v>
      </c>
    </row>
    <row r="370" ht="12.75">
      <c r="B370" t="s">
        <v>215</v>
      </c>
    </row>
    <row r="371" spans="2:5" ht="12.75">
      <c r="B371" t="s">
        <v>87</v>
      </c>
      <c r="C371" t="s">
        <v>216</v>
      </c>
      <c r="E371">
        <v>6667</v>
      </c>
    </row>
    <row r="372" spans="2:5" ht="12.75">
      <c r="B372" t="s">
        <v>87</v>
      </c>
      <c r="C372" t="s">
        <v>142</v>
      </c>
      <c r="E372">
        <f>3*E371</f>
        <v>20001</v>
      </c>
    </row>
    <row r="373" spans="2:6" ht="12.75">
      <c r="B373" t="s">
        <v>52</v>
      </c>
      <c r="E373">
        <v>0.1</v>
      </c>
      <c r="F373" t="s">
        <v>53</v>
      </c>
    </row>
    <row r="374" spans="2:5" ht="12.75">
      <c r="B374" t="s">
        <v>221</v>
      </c>
      <c r="C374" t="s">
        <v>220</v>
      </c>
      <c r="E374">
        <v>0.1</v>
      </c>
    </row>
    <row r="375" spans="2:6" ht="12.75">
      <c r="B375" t="s">
        <v>228</v>
      </c>
      <c r="C375" t="s">
        <v>229</v>
      </c>
      <c r="E375">
        <f>E368/E374</f>
        <v>125</v>
      </c>
      <c r="F375" t="s">
        <v>29</v>
      </c>
    </row>
    <row r="376" spans="2:6" ht="12.75">
      <c r="B376" t="s">
        <v>228</v>
      </c>
      <c r="C376" t="s">
        <v>230</v>
      </c>
      <c r="E376">
        <f>E375*E374/1.73205</f>
        <v>7.216881729742212</v>
      </c>
      <c r="F376" t="s">
        <v>29</v>
      </c>
    </row>
    <row r="377" spans="2:6" ht="12.75">
      <c r="B377" t="s">
        <v>29</v>
      </c>
      <c r="C377" t="s">
        <v>231</v>
      </c>
      <c r="E377">
        <v>10</v>
      </c>
      <c r="F377" t="s">
        <v>29</v>
      </c>
    </row>
    <row r="379" spans="2:5" ht="12.75">
      <c r="B379" t="s">
        <v>52</v>
      </c>
      <c r="C379" t="s">
        <v>226</v>
      </c>
      <c r="E379" s="5" t="s">
        <v>227</v>
      </c>
    </row>
    <row r="380" spans="5:6" ht="12.75">
      <c r="E380">
        <f>E374*(E367/(3*E371))*(E377*1.73/E368)*(E377*1.73/E368)</f>
        <v>0.09576801159942004</v>
      </c>
      <c r="F380" t="s">
        <v>53</v>
      </c>
    </row>
    <row r="381" ht="12.75">
      <c r="B381" s="1" t="s">
        <v>51</v>
      </c>
    </row>
    <row r="382" spans="2:5" ht="12.75">
      <c r="B382" t="s">
        <v>87</v>
      </c>
      <c r="E382">
        <v>15000</v>
      </c>
    </row>
    <row r="383" spans="2:5" ht="12.75">
      <c r="B383" t="s">
        <v>29</v>
      </c>
      <c r="E383">
        <v>8.5</v>
      </c>
    </row>
    <row r="384" spans="2:6" ht="12.75">
      <c r="B384" t="s">
        <v>214</v>
      </c>
      <c r="E384">
        <v>0.2</v>
      </c>
      <c r="F384" t="s">
        <v>53</v>
      </c>
    </row>
    <row r="385" spans="2:5" ht="12.75">
      <c r="B385" t="s">
        <v>28</v>
      </c>
      <c r="C385" s="5" t="s">
        <v>225</v>
      </c>
      <c r="E385">
        <f>(125/1.73205)*(1/10)</f>
        <v>7.216881729742212</v>
      </c>
    </row>
    <row r="386" spans="2:5" ht="12.75">
      <c r="B386" t="s">
        <v>232</v>
      </c>
      <c r="C386" t="s">
        <v>226</v>
      </c>
      <c r="E386" s="19" t="s">
        <v>233</v>
      </c>
    </row>
    <row r="387" spans="5:6" ht="12.75">
      <c r="E387">
        <f>E384*(E367/E382)*(E383/E385)*(E383/E385)</f>
        <v>0.1849598275248</v>
      </c>
      <c r="F387" t="s">
        <v>53</v>
      </c>
    </row>
    <row r="388" ht="12.75">
      <c r="B388" s="1" t="s">
        <v>64</v>
      </c>
    </row>
    <row r="389" spans="2:5" ht="12.75">
      <c r="B389" t="s">
        <v>29</v>
      </c>
      <c r="E389">
        <v>125</v>
      </c>
    </row>
    <row r="390" spans="2:6" ht="12.75">
      <c r="B390" t="s">
        <v>52</v>
      </c>
      <c r="E390">
        <v>70</v>
      </c>
      <c r="F390" t="s">
        <v>27</v>
      </c>
    </row>
    <row r="391" spans="2:5" ht="12.75">
      <c r="B391" t="s">
        <v>234</v>
      </c>
      <c r="E391" s="5" t="s">
        <v>235</v>
      </c>
    </row>
    <row r="392" spans="5:6" ht="12.75">
      <c r="E392">
        <f>E389*E389*1000/E367</f>
        <v>1562.5</v>
      </c>
      <c r="F392" t="s">
        <v>27</v>
      </c>
    </row>
    <row r="393" spans="2:6" ht="12.75">
      <c r="B393" t="s">
        <v>52</v>
      </c>
      <c r="C393" t="s">
        <v>53</v>
      </c>
      <c r="E393">
        <f>E390/E392</f>
        <v>0.0448</v>
      </c>
      <c r="F393" t="s">
        <v>53</v>
      </c>
    </row>
    <row r="394" ht="12.75">
      <c r="B394" s="1" t="s">
        <v>217</v>
      </c>
    </row>
    <row r="395" spans="2:5" ht="12.75">
      <c r="B395" t="s">
        <v>87</v>
      </c>
      <c r="E395">
        <v>10000</v>
      </c>
    </row>
    <row r="396" spans="2:5" ht="12.75">
      <c r="B396" t="s">
        <v>29</v>
      </c>
      <c r="E396">
        <v>12.5</v>
      </c>
    </row>
    <row r="397" spans="2:6" ht="12.75">
      <c r="B397" t="s">
        <v>218</v>
      </c>
      <c r="E397">
        <v>0.8</v>
      </c>
      <c r="F397" t="s">
        <v>219</v>
      </c>
    </row>
    <row r="398" spans="2:5" ht="12.75">
      <c r="B398" t="s">
        <v>236</v>
      </c>
      <c r="C398" t="s">
        <v>53</v>
      </c>
      <c r="E398">
        <f>E395*E397/E367</f>
        <v>0.8</v>
      </c>
    </row>
    <row r="399" spans="2:5" ht="12.75">
      <c r="B399" t="s">
        <v>237</v>
      </c>
      <c r="C399" t="s">
        <v>53</v>
      </c>
      <c r="E399">
        <f>E395*SIN(ACOS(E397))/E367</f>
        <v>0.5999999999999999</v>
      </c>
    </row>
    <row r="400" spans="2:5" ht="12.75">
      <c r="B400" t="s">
        <v>260</v>
      </c>
      <c r="E400" s="5" t="s">
        <v>238</v>
      </c>
    </row>
    <row r="401" spans="2:6" ht="12.75">
      <c r="B401" t="s">
        <v>240</v>
      </c>
      <c r="E401">
        <v>1</v>
      </c>
      <c r="F401" t="s">
        <v>53</v>
      </c>
    </row>
    <row r="402" spans="2:5" ht="12.75">
      <c r="B402" t="s">
        <v>239</v>
      </c>
      <c r="E402">
        <f>E398/E401</f>
        <v>0.8</v>
      </c>
    </row>
    <row r="403" spans="2:5" ht="12.75">
      <c r="B403" t="s">
        <v>261</v>
      </c>
      <c r="E403">
        <f>-E399/E401</f>
        <v>-0.5999999999999999</v>
      </c>
    </row>
    <row r="404" spans="2:6" ht="12.75">
      <c r="B404" t="s">
        <v>243</v>
      </c>
      <c r="E404">
        <v>0.8</v>
      </c>
      <c r="F404" t="s">
        <v>53</v>
      </c>
    </row>
    <row r="405" spans="2:6" ht="12.75">
      <c r="B405" t="s">
        <v>244</v>
      </c>
      <c r="E405">
        <v>0.6</v>
      </c>
      <c r="F405" t="s">
        <v>53</v>
      </c>
    </row>
    <row r="406" ht="12.75">
      <c r="B406" s="1" t="s">
        <v>241</v>
      </c>
    </row>
    <row r="408" spans="4:7" ht="12.75">
      <c r="D408" s="8" t="s">
        <v>36</v>
      </c>
      <c r="G408">
        <v>0.8</v>
      </c>
    </row>
    <row r="409" spans="8:9" ht="12.75">
      <c r="H409" t="s">
        <v>43</v>
      </c>
      <c r="I409" t="s">
        <v>249</v>
      </c>
    </row>
    <row r="410" ht="12.75">
      <c r="C410" t="s">
        <v>242</v>
      </c>
    </row>
    <row r="411" spans="4:7" ht="12.75">
      <c r="D411" t="s">
        <v>245</v>
      </c>
      <c r="G411" s="9" t="s">
        <v>248</v>
      </c>
    </row>
    <row r="412" spans="5:6" ht="12.75">
      <c r="E412" t="s">
        <v>246</v>
      </c>
      <c r="F412" t="s">
        <v>247</v>
      </c>
    </row>
    <row r="414" spans="4:7" ht="12.75">
      <c r="D414" t="s">
        <v>250</v>
      </c>
      <c r="E414" t="s">
        <v>69</v>
      </c>
      <c r="F414" t="s">
        <v>38</v>
      </c>
      <c r="G414" t="s">
        <v>251</v>
      </c>
    </row>
    <row r="415" ht="12.75">
      <c r="G415" t="s">
        <v>246</v>
      </c>
    </row>
    <row r="417" spans="2:6" ht="12.75">
      <c r="B417" t="s">
        <v>252</v>
      </c>
      <c r="E417">
        <f>E380*2+E393</f>
        <v>0.2363360231988401</v>
      </c>
      <c r="F417" t="s">
        <v>53</v>
      </c>
    </row>
    <row r="419" ht="12.75">
      <c r="B419" t="s">
        <v>253</v>
      </c>
    </row>
    <row r="420" spans="2:5" ht="12.75">
      <c r="B420" t="s">
        <v>254</v>
      </c>
      <c r="E420">
        <f>1-E403*E417</f>
        <v>1.141801613919304</v>
      </c>
    </row>
    <row r="421" spans="2:5" ht="12.75">
      <c r="B421" t="s">
        <v>262</v>
      </c>
      <c r="E421">
        <f>E402*E417</f>
        <v>0.1890688185590721</v>
      </c>
    </row>
    <row r="422" spans="2:6" ht="12.75">
      <c r="B422" t="s">
        <v>255</v>
      </c>
      <c r="E422">
        <f>SQRT(E420*E420+E421*E421)</f>
        <v>1.1573495339352111</v>
      </c>
      <c r="F422" t="s">
        <v>53</v>
      </c>
    </row>
    <row r="423" spans="5:7" ht="12.75">
      <c r="E423">
        <f>E422*E385</f>
        <v>8.352454706382689</v>
      </c>
      <c r="F423" t="s">
        <v>29</v>
      </c>
      <c r="G423" t="s">
        <v>19</v>
      </c>
    </row>
    <row r="425" ht="12.75">
      <c r="E425" s="6" t="s">
        <v>33</v>
      </c>
    </row>
  </sheetData>
  <sheetProtection/>
  <hyperlinks>
    <hyperlink ref="E63" location="a1" display="a1"/>
    <hyperlink ref="A6" location="a43" display="a43"/>
    <hyperlink ref="A7" location="a87" display="a87"/>
    <hyperlink ref="E192" location="a1" display="a1"/>
    <hyperlink ref="A8" location="a154" display="a154"/>
    <hyperlink ref="A9" location="a216" display="a216"/>
    <hyperlink ref="E229" location="a1" display="a1"/>
    <hyperlink ref="A10" location="a253" display="a253"/>
    <hyperlink ref="E249" location="a1" display="a1"/>
    <hyperlink ref="A11" location="a274" display="a274"/>
    <hyperlink ref="E265" location="a1" display="a1"/>
    <hyperlink ref="E425" location="a1" display="a1"/>
    <hyperlink ref="A12" location="a289" display="a289"/>
    <hyperlink ref="A13" location="A369" display="A369"/>
    <hyperlink ref="E346" location="a1" display="a1"/>
    <hyperlink ref="A17" r:id="rId1" display="WEBSITE"/>
  </hyperlinks>
  <printOptions gridLines="1"/>
  <pageMargins left="0.75" right="0.75" top="1" bottom="1" header="0.5" footer="0.5"/>
  <pageSetup horizontalDpi="300" verticalDpi="300" orientation="portrait" r:id="rId5"/>
  <drawing r:id="rId4"/>
  <legacyDrawing r:id="rId3"/>
  <oleObjects>
    <oleObject progId="MS_ClipArt_Gallery" shapeId="31511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PNG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C.S.Indulkar</dc:creator>
  <cp:keywords/>
  <dc:description/>
  <cp:lastModifiedBy>C.S Indulkar</cp:lastModifiedBy>
  <cp:lastPrinted>1999-07-25T00:39:05Z</cp:lastPrinted>
  <dcterms:created xsi:type="dcterms:W3CDTF">1999-03-04T18:34:44Z</dcterms:created>
  <dcterms:modified xsi:type="dcterms:W3CDTF">2012-11-24T11:31:31Z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