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70" windowWidth="9570" windowHeight="2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<sst xmlns="http://schemas.openxmlformats.org/spreadsheetml/2006/main" count="321" uniqueCount="209">
  <si>
    <t>with Solutions</t>
  </si>
  <si>
    <t>CHAPTER 16</t>
  </si>
  <si>
    <t xml:space="preserve">Economic Operation Problems </t>
  </si>
  <si>
    <t>Chapters</t>
  </si>
  <si>
    <t>Prob. No:</t>
  </si>
  <si>
    <t>Topic</t>
  </si>
  <si>
    <t>Load sharing of two generating units -given the incremental fuel costs</t>
  </si>
  <si>
    <t>Prob.16.1</t>
  </si>
  <si>
    <t>dc1/dPG1 = .008 PG1 + 8</t>
  </si>
  <si>
    <t>dc2/dPG2 = .009 PG1 +6</t>
  </si>
  <si>
    <t xml:space="preserve">Determine how a load of 1000 MW should be shared by the two generating units for </t>
  </si>
  <si>
    <t>minimum fuel cost.</t>
  </si>
  <si>
    <t>Solution:</t>
  </si>
  <si>
    <t>Equate the incremental fuel costs;</t>
  </si>
  <si>
    <t>Eq.1</t>
  </si>
  <si>
    <t>Pg1 + Pg2 = 1000</t>
  </si>
  <si>
    <t>Eq.2</t>
  </si>
  <si>
    <t>Solving these two equations we get:</t>
  </si>
  <si>
    <t>Pg1</t>
  </si>
  <si>
    <t>Pg2</t>
  </si>
  <si>
    <t>=</t>
  </si>
  <si>
    <t xml:space="preserve">.008 Pg1 + 8 = .009 Pg2 + 6 </t>
  </si>
  <si>
    <t>.008, -.009</t>
  </si>
  <si>
    <t xml:space="preserve">1,        1 </t>
  </si>
  <si>
    <t xml:space="preserve">           '-2</t>
  </si>
  <si>
    <t xml:space="preserve">Let </t>
  </si>
  <si>
    <t>A</t>
  </si>
  <si>
    <t>B</t>
  </si>
  <si>
    <t>C</t>
  </si>
  <si>
    <t>D</t>
  </si>
  <si>
    <t>AD-BC</t>
  </si>
  <si>
    <t>MW</t>
  </si>
  <si>
    <t>Answer</t>
  </si>
  <si>
    <t xml:space="preserve">The incremental fuel costs  (in $ per MW-hr ) for two generating units are given by </t>
  </si>
  <si>
    <t>Top of Page</t>
  </si>
  <si>
    <t>Penalty factors of plant</t>
  </si>
  <si>
    <t>Prob.16.2</t>
  </si>
  <si>
    <t xml:space="preserve">In a 2-plant system , the entire load is located at plant 2,which is connected to plant 1 by a </t>
  </si>
  <si>
    <t>of 5 MW. Calculate the penalty factors for the two plants.</t>
  </si>
  <si>
    <t>from Ploss =P1*P1*B11 + 2*P1*P2*B12 + P2*p2*B22, we get</t>
  </si>
  <si>
    <t>Ploss = P1*P1*B11  or</t>
  </si>
  <si>
    <t>B11</t>
  </si>
  <si>
    <t>= P1*P1/Ploss</t>
  </si>
  <si>
    <t>Ploss</t>
  </si>
  <si>
    <t>P1</t>
  </si>
  <si>
    <t>(1/MW)</t>
  </si>
  <si>
    <t>dPloss/dP1</t>
  </si>
  <si>
    <t>=2*P1*B11</t>
  </si>
  <si>
    <t>Penalty factor for the first unit,L1</t>
  </si>
  <si>
    <t>=1/(1-dPloss/dP1)</t>
  </si>
  <si>
    <t>dPloss/dP2</t>
  </si>
  <si>
    <t>Penalty factor for the second unit,L2</t>
  </si>
  <si>
    <t>transmission line. Plant 1 supplies 100 MW of power with a corresponding transmission</t>
  </si>
  <si>
    <t xml:space="preserve">Since all load  is at Plant 2, varying P2 does not affect the transmission loss ,Ploss. Thus </t>
  </si>
  <si>
    <t>Prob.16.3</t>
  </si>
  <si>
    <r>
      <t xml:space="preserve">For the system of Prob.16.2, </t>
    </r>
    <r>
      <rPr>
        <sz val="10"/>
        <rFont val="Symbol"/>
        <family val="1"/>
      </rPr>
      <t xml:space="preserve">l </t>
    </r>
    <r>
      <rPr>
        <sz val="10"/>
        <rFont val="Arial"/>
        <family val="2"/>
      </rPr>
      <t>= $15/MWh, and the incremental fuel costs for the two plants</t>
    </r>
  </si>
  <si>
    <t>are given by</t>
  </si>
  <si>
    <t>dF1/dP1 = .01 P1 +10</t>
  </si>
  <si>
    <t>dF2/dP2 = .02 P2 + 12</t>
  </si>
  <si>
    <t>($/MW hr)</t>
  </si>
  <si>
    <t>How much power should be generated at each plant  for minimum total fuel cost?</t>
  </si>
  <si>
    <t>The penalty factors  from Prob.16.2 are :</t>
  </si>
  <si>
    <t>L1</t>
  </si>
  <si>
    <t>L2</t>
  </si>
  <si>
    <r>
      <t xml:space="preserve">dF1/dP1= </t>
    </r>
    <r>
      <rPr>
        <sz val="10"/>
        <rFont val="Symbol"/>
        <family val="1"/>
      </rPr>
      <t>l</t>
    </r>
    <r>
      <rPr>
        <sz val="10"/>
        <rFont val="Arial"/>
        <family val="0"/>
      </rPr>
      <t xml:space="preserve"> *L1</t>
    </r>
  </si>
  <si>
    <t>l</t>
  </si>
  <si>
    <r>
      <t>(.01P1+10)*L1=</t>
    </r>
    <r>
      <rPr>
        <sz val="10"/>
        <rFont val="Symbol"/>
        <family val="1"/>
      </rPr>
      <t>l</t>
    </r>
  </si>
  <si>
    <t>or,</t>
  </si>
  <si>
    <r>
      <t xml:space="preserve">=(( </t>
    </r>
    <r>
      <rPr>
        <sz val="10"/>
        <rFont val="Symbol"/>
        <family val="1"/>
      </rPr>
      <t>l</t>
    </r>
    <r>
      <rPr>
        <sz val="10"/>
        <rFont val="Arial"/>
        <family val="0"/>
      </rPr>
      <t xml:space="preserve"> /L1)-10)/.01</t>
    </r>
  </si>
  <si>
    <t>$/MWhr</t>
  </si>
  <si>
    <t>Similarly,</t>
  </si>
  <si>
    <r>
      <t xml:space="preserve">dF2/dP2= </t>
    </r>
    <r>
      <rPr>
        <sz val="10"/>
        <rFont val="Symbol"/>
        <family val="1"/>
      </rPr>
      <t>l</t>
    </r>
    <r>
      <rPr>
        <sz val="10"/>
        <rFont val="Arial"/>
        <family val="0"/>
      </rPr>
      <t xml:space="preserve"> *L2</t>
    </r>
  </si>
  <si>
    <r>
      <t>(.02P2+12)*L1=</t>
    </r>
    <r>
      <rPr>
        <sz val="10"/>
        <rFont val="Symbol"/>
        <family val="1"/>
      </rPr>
      <t>l</t>
    </r>
  </si>
  <si>
    <t>P2</t>
  </si>
  <si>
    <r>
      <t xml:space="preserve">=(( </t>
    </r>
    <r>
      <rPr>
        <sz val="10"/>
        <rFont val="Symbol"/>
        <family val="1"/>
      </rPr>
      <t>l</t>
    </r>
    <r>
      <rPr>
        <sz val="10"/>
        <rFont val="Arial"/>
        <family val="0"/>
      </rPr>
      <t xml:space="preserve"> /L2)-12)/.02</t>
    </r>
  </si>
  <si>
    <t>Load sharing of two units considering penalty factors</t>
  </si>
  <si>
    <t xml:space="preserve">Saving in operating costs for economic load sharing compared to equal load </t>
  </si>
  <si>
    <t>sharing between two units</t>
  </si>
  <si>
    <t>Prob.16.4</t>
  </si>
  <si>
    <t>dF1/dP1 = .02 P1 +4  ($/MW-hr)</t>
  </si>
  <si>
    <t>dF2/dP2 = .024 P2 +3.2 ($/MW -hr)</t>
  </si>
  <si>
    <t>Total load varies from 50 to 25 MW.</t>
  </si>
  <si>
    <t>Maximum and minimum loads on each unit are to be 125 and 20 MW respectively.</t>
  </si>
  <si>
    <t>MW , compared with equal distribution.</t>
  </si>
  <si>
    <t xml:space="preserve">.02 P1-.024 P2 =-.8                </t>
  </si>
  <si>
    <t>Rewrite:</t>
  </si>
  <si>
    <t>.024P1+.024P2=</t>
  </si>
  <si>
    <t>Add:</t>
  </si>
  <si>
    <t xml:space="preserve">.02 P1-.024 P2 =           </t>
  </si>
  <si>
    <t>*P1=</t>
  </si>
  <si>
    <t xml:space="preserve">P1 + P2= </t>
  </si>
  <si>
    <t>Increase in cost for Unit 1:</t>
  </si>
  <si>
    <t>(.02P1 +4)dP1=</t>
  </si>
  <si>
    <t>.02*90*90/2+4*90-.02*80*80/2-4*80</t>
  </si>
  <si>
    <t>$/hr</t>
  </si>
  <si>
    <t>(.024 P2 +3.2)*dP2=</t>
  </si>
  <si>
    <t>(.024*90*90/2)+3.2*90-(.024*100*100/2+3.2*100)</t>
  </si>
  <si>
    <t>Decrease in cost</t>
  </si>
  <si>
    <t>for Unit 2:</t>
  </si>
  <si>
    <t>Net increase in cost=</t>
  </si>
  <si>
    <t>Incremental fuel costs for two generating units in a plant are given by</t>
  </si>
  <si>
    <t xml:space="preserve">Determine the saving in fuel cost in $ /hour for economic distribution of a total load of 180 </t>
  </si>
  <si>
    <t>Equating  incremental costs, we get</t>
  </si>
  <si>
    <t>Load sharing of two generating units -given the variable operating costs</t>
  </si>
  <si>
    <t>Prob.16.5</t>
  </si>
  <si>
    <t>The variable operating costs of two generating units are given by</t>
  </si>
  <si>
    <t xml:space="preserve">C1= 10P1 +.008P1*P1 </t>
  </si>
  <si>
    <t>C2= 8P2+ .009P2*P2</t>
  </si>
  <si>
    <t>CT for the load demands, 120,130, and 140 MW.</t>
  </si>
  <si>
    <t>dC1/dP1=  a+bP1,and</t>
  </si>
  <si>
    <t>dC2/dP2=  c+d*P2,where</t>
  </si>
  <si>
    <t>a</t>
  </si>
  <si>
    <t>b</t>
  </si>
  <si>
    <t>c</t>
  </si>
  <si>
    <t>d</t>
  </si>
  <si>
    <t>PT</t>
  </si>
  <si>
    <t>total load ,MW</t>
  </si>
  <si>
    <t>For minimum cost,dC1/dP1=dC2/dP2,</t>
  </si>
  <si>
    <t>minimum cost,a+bP1=c+dP2…….eq.1</t>
  </si>
  <si>
    <t>P2=PT-P1…………………………..eq.2</t>
  </si>
  <si>
    <t>Using (2) in (1),</t>
  </si>
  <si>
    <t>P1=(d*PT+c-a)/(b+d)</t>
  </si>
  <si>
    <t>P2=PT-P1</t>
  </si>
  <si>
    <t>dC2/dP2=dC1/dP1=a+bP1=</t>
  </si>
  <si>
    <t>$/MWh</t>
  </si>
  <si>
    <t>Minimum total operating cost is CT=C1+C2=aP1+bP1*P1+cP2+dP2*P2</t>
  </si>
  <si>
    <t>$/h</t>
  </si>
  <si>
    <t xml:space="preserve">If the total load demand varies from 120 to  140 MW ,determine the power output of each </t>
  </si>
  <si>
    <t>unit(coal-fired), the incremental operation cost, and the total operating cost CT that minimizes</t>
  </si>
  <si>
    <t>Incremental cost when CT is minimized is</t>
  </si>
  <si>
    <t>Load sharing of two generating units -given the variable operating costs-considering losses</t>
  </si>
  <si>
    <t>Prob.16.6</t>
  </si>
  <si>
    <t>-g losses</t>
  </si>
  <si>
    <t>Total transmission loss for the power system of Prob.16.5 is given by</t>
  </si>
  <si>
    <t>P1,P2 are in MW</t>
  </si>
  <si>
    <r>
      <t xml:space="preserve">when the area </t>
    </r>
    <r>
      <rPr>
        <sz val="10"/>
        <rFont val="Symbol"/>
        <family val="1"/>
      </rPr>
      <t xml:space="preserve"> l</t>
    </r>
    <r>
      <rPr>
        <sz val="10"/>
        <rFont val="Arial"/>
        <family val="0"/>
      </rPr>
      <t xml:space="preserve"> =10.1 $/MWh</t>
    </r>
  </si>
  <si>
    <t xml:space="preserve">Let PL =eP1+fP1*P2+gP2*P2,where </t>
  </si>
  <si>
    <t>e</t>
  </si>
  <si>
    <t>f</t>
  </si>
  <si>
    <t>g</t>
  </si>
  <si>
    <t>Rearranging the above two equations:</t>
  </si>
  <si>
    <t>AP1+BP2=X</t>
  </si>
  <si>
    <t>CP1+DP2=Y, where</t>
  </si>
  <si>
    <t>X</t>
  </si>
  <si>
    <t>Y</t>
  </si>
  <si>
    <r>
      <t>=b+2e</t>
    </r>
    <r>
      <rPr>
        <sz val="10"/>
        <rFont val="Symbol"/>
        <family val="1"/>
      </rPr>
      <t>l</t>
    </r>
  </si>
  <si>
    <r>
      <t>=f</t>
    </r>
    <r>
      <rPr>
        <sz val="10"/>
        <rFont val="Symbol"/>
        <family val="1"/>
      </rPr>
      <t>l</t>
    </r>
  </si>
  <si>
    <r>
      <t>=d+2g</t>
    </r>
    <r>
      <rPr>
        <sz val="10"/>
        <rFont val="Symbol"/>
        <family val="1"/>
      </rPr>
      <t>l</t>
    </r>
  </si>
  <si>
    <r>
      <t>l</t>
    </r>
    <r>
      <rPr>
        <sz val="10"/>
        <rFont val="Arial"/>
        <family val="0"/>
      </rPr>
      <t>-a</t>
    </r>
  </si>
  <si>
    <r>
      <t>l</t>
    </r>
    <r>
      <rPr>
        <sz val="10"/>
        <rFont val="Arial"/>
        <family val="0"/>
      </rPr>
      <t>-c</t>
    </r>
  </si>
  <si>
    <t>eq.1</t>
  </si>
  <si>
    <t>eq.2</t>
  </si>
  <si>
    <t>Solving eqs.1 &amp;2, we get</t>
  </si>
  <si>
    <t>P1=(DX-BY)/(AD-BC)</t>
  </si>
  <si>
    <t>P2=(-CX+AY)/(AD-BC)</t>
  </si>
  <si>
    <r>
      <t>l =</t>
    </r>
    <r>
      <rPr>
        <sz val="10"/>
        <rFont val="Arial"/>
        <family val="2"/>
      </rPr>
      <t>dC1/dP1=(dC1/dP1)*(1/(1-dPL/dP1))=(a+bP1)/(1+2eP1-fP2)</t>
    </r>
  </si>
  <si>
    <r>
      <t>l =</t>
    </r>
    <r>
      <rPr>
        <sz val="10"/>
        <rFont val="Arial"/>
        <family val="2"/>
      </rPr>
      <t>dC2/dP2=(dC2/dP2)*(1/(1-dPL/dP2))=(c+dP2)/(1+2gP2-fP1)</t>
    </r>
  </si>
  <si>
    <t>e*P1*P1+f*P1*P2+g*P2*P2=</t>
  </si>
  <si>
    <t>PT=P1+P2-PL=</t>
  </si>
  <si>
    <t>CT=C1+C2=aP1+bP1*P1+cP2+d*P2*P2=</t>
  </si>
  <si>
    <t>PL = .00015P1*P1 +.00002P1*P2 +.00003P2*P2 (MW)</t>
  </si>
  <si>
    <t xml:space="preserve">Determine the output of each unit, total transmission loss, total load, total cost, </t>
  </si>
  <si>
    <t>Loss, PL=</t>
  </si>
  <si>
    <r>
      <t>= f</t>
    </r>
    <r>
      <rPr>
        <sz val="10"/>
        <rFont val="Symbol"/>
        <family val="1"/>
      </rPr>
      <t>l</t>
    </r>
  </si>
  <si>
    <t>WEBSITE</t>
  </si>
  <si>
    <t>takes you to the start page after you have read this Chapter.</t>
  </si>
  <si>
    <t>Start page has links to other Chapters.</t>
  </si>
  <si>
    <t>e.mail address: Indulkar@ieee.org</t>
  </si>
  <si>
    <t>Economic choice of plant</t>
  </si>
  <si>
    <t>Prob. 16.7</t>
  </si>
  <si>
    <t>A load of  75 kW is to be supplied  for 2500 h/year by a motor and the overall</t>
  </si>
  <si>
    <t>power factor must be not less than 0.9. A new induction motor of efficiency</t>
  </si>
  <si>
    <t xml:space="preserve">92% and power factor 0.9 and a second -hand motor of efficiency 91%  </t>
  </si>
  <si>
    <t xml:space="preserve">and power factor 0.83 are available. Lossless capacitors costing IR 700 per </t>
  </si>
  <si>
    <t>tariff for energy is IR 600  per kVA of maximum demand plus IR 45 per kWh.</t>
  </si>
  <si>
    <t>By how much should the price  of the second-hand motor be less than that</t>
  </si>
  <si>
    <t xml:space="preserve"> of the new motor in order to make its use economical.</t>
  </si>
  <si>
    <t xml:space="preserve">New motor: </t>
  </si>
  <si>
    <t>Output=</t>
  </si>
  <si>
    <t>kW</t>
  </si>
  <si>
    <t>Efficiency=</t>
  </si>
  <si>
    <t>Input=</t>
  </si>
  <si>
    <t>output/efficiency=</t>
  </si>
  <si>
    <t>Loss= Input-Output=</t>
  </si>
  <si>
    <t>Cost per kWh</t>
  </si>
  <si>
    <t>IR</t>
  </si>
  <si>
    <t>Cost of loss= Loss* hours* cost per Wh=</t>
  </si>
  <si>
    <t>Hours</t>
  </si>
  <si>
    <t>power factor=</t>
  </si>
  <si>
    <t>Maximum demand=output/(efficiency*power factor)</t>
  </si>
  <si>
    <t>kVA</t>
  </si>
  <si>
    <t>Tariff for energy</t>
  </si>
  <si>
    <t>cost =</t>
  </si>
  <si>
    <t>Total yearly cost =</t>
  </si>
  <si>
    <t>Second-hand motor:</t>
  </si>
  <si>
    <t xml:space="preserve">kVA  can be used to raise the power factor of the second-hand motor  to 0.9. </t>
  </si>
  <si>
    <t>kVA(with capacitors)</t>
  </si>
  <si>
    <t>Rating of capacitors= Output(tancosinverse(original pf)- tan Cosinverse(raised pf))</t>
  </si>
  <si>
    <t>Raised power factor=</t>
  </si>
  <si>
    <t>original pf of second-hand motor=</t>
  </si>
  <si>
    <t>kVAr</t>
  </si>
  <si>
    <t>Cost=</t>
  </si>
  <si>
    <t>capacitor cost</t>
  </si>
  <si>
    <t>per kVA</t>
  </si>
  <si>
    <t>yearly cost=</t>
  </si>
  <si>
    <t>Interest &amp; depreciation 12%</t>
  </si>
  <si>
    <t>Yearly difference=</t>
  </si>
  <si>
    <t>Difference in cost of second-hand motor=yearly difference/Interest &amp; depreciation</t>
  </si>
  <si>
    <t xml:space="preserve">All interest and depreciation charges may be taken as  12% per year and the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</si>
</sst>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45">
    <font>
      <sz val="10"/>
      <name val="Arial"/>
      <family val="0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  <font>
      <b/>
      <u val="single"/>
      <sz val="10"/>
      <name val="Arial"/>
      <family val="2"/>
    </font>
    <font>
      <i/>
      <sz val="12"/>
      <color indexed="16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4" fillId="0" borderId="0" xfId="53" applyAlignment="1" applyProtection="1">
      <alignment/>
      <protection/>
    </xf>
    <xf numFmtId="0" fontId="4" fillId="0" borderId="0" xfId="53" applyAlignment="1" applyProtection="1">
      <alignment horizontal="center"/>
      <protection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Alignment="1" quotePrefix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 quotePrefix="1">
      <alignment/>
    </xf>
    <xf numFmtId="0" fontId="4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44</xdr:row>
      <xdr:rowOff>142875</xdr:rowOff>
    </xdr:from>
    <xdr:to>
      <xdr:col>0</xdr:col>
      <xdr:colOff>600075</xdr:colOff>
      <xdr:row>47</xdr:row>
      <xdr:rowOff>0</xdr:rowOff>
    </xdr:to>
    <xdr:sp>
      <xdr:nvSpPr>
        <xdr:cNvPr id="1" name="Line 2"/>
        <xdr:cNvSpPr>
          <a:spLocks/>
        </xdr:cNvSpPr>
      </xdr:nvSpPr>
      <xdr:spPr>
        <a:xfrm>
          <a:off x="600075" y="75628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44</xdr:row>
      <xdr:rowOff>142875</xdr:rowOff>
    </xdr:from>
    <xdr:to>
      <xdr:col>2</xdr:col>
      <xdr:colOff>571500</xdr:colOff>
      <xdr:row>47</xdr:row>
      <xdr:rowOff>0</xdr:rowOff>
    </xdr:to>
    <xdr:sp>
      <xdr:nvSpPr>
        <xdr:cNvPr id="2" name="Line 3"/>
        <xdr:cNvSpPr>
          <a:spLocks/>
        </xdr:cNvSpPr>
      </xdr:nvSpPr>
      <xdr:spPr>
        <a:xfrm>
          <a:off x="1790700" y="75628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44</xdr:row>
      <xdr:rowOff>152400</xdr:rowOff>
    </xdr:from>
    <xdr:to>
      <xdr:col>4</xdr:col>
      <xdr:colOff>85725</xdr:colOff>
      <xdr:row>47</xdr:row>
      <xdr:rowOff>9525</xdr:rowOff>
    </xdr:to>
    <xdr:sp>
      <xdr:nvSpPr>
        <xdr:cNvPr id="3" name="Line 4"/>
        <xdr:cNvSpPr>
          <a:spLocks/>
        </xdr:cNvSpPr>
      </xdr:nvSpPr>
      <xdr:spPr>
        <a:xfrm>
          <a:off x="2524125" y="75723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45</xdr:row>
      <xdr:rowOff>0</xdr:rowOff>
    </xdr:from>
    <xdr:to>
      <xdr:col>4</xdr:col>
      <xdr:colOff>333375</xdr:colOff>
      <xdr:row>47</xdr:row>
      <xdr:rowOff>19050</xdr:rowOff>
    </xdr:to>
    <xdr:sp>
      <xdr:nvSpPr>
        <xdr:cNvPr id="4" name="Line 5"/>
        <xdr:cNvSpPr>
          <a:spLocks/>
        </xdr:cNvSpPr>
      </xdr:nvSpPr>
      <xdr:spPr>
        <a:xfrm>
          <a:off x="2771775" y="75819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44</xdr:row>
      <xdr:rowOff>152400</xdr:rowOff>
    </xdr:from>
    <xdr:to>
      <xdr:col>1</xdr:col>
      <xdr:colOff>323850</xdr:colOff>
      <xdr:row>47</xdr:row>
      <xdr:rowOff>9525</xdr:rowOff>
    </xdr:to>
    <xdr:sp>
      <xdr:nvSpPr>
        <xdr:cNvPr id="5" name="Line 6"/>
        <xdr:cNvSpPr>
          <a:spLocks/>
        </xdr:cNvSpPr>
      </xdr:nvSpPr>
      <xdr:spPr>
        <a:xfrm>
          <a:off x="933450" y="75723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45</xdr:row>
      <xdr:rowOff>9525</xdr:rowOff>
    </xdr:from>
    <xdr:to>
      <xdr:col>5</xdr:col>
      <xdr:colOff>38100</xdr:colOff>
      <xdr:row>47</xdr:row>
      <xdr:rowOff>0</xdr:rowOff>
    </xdr:to>
    <xdr:sp>
      <xdr:nvSpPr>
        <xdr:cNvPr id="6" name="Line 7"/>
        <xdr:cNvSpPr>
          <a:spLocks/>
        </xdr:cNvSpPr>
      </xdr:nvSpPr>
      <xdr:spPr>
        <a:xfrm>
          <a:off x="3086100" y="7591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45</xdr:row>
      <xdr:rowOff>19050</xdr:rowOff>
    </xdr:from>
    <xdr:to>
      <xdr:col>1</xdr:col>
      <xdr:colOff>333375</xdr:colOff>
      <xdr:row>45</xdr:row>
      <xdr:rowOff>28575</xdr:rowOff>
    </xdr:to>
    <xdr:sp>
      <xdr:nvSpPr>
        <xdr:cNvPr id="7" name="Line 9"/>
        <xdr:cNvSpPr>
          <a:spLocks/>
        </xdr:cNvSpPr>
      </xdr:nvSpPr>
      <xdr:spPr>
        <a:xfrm>
          <a:off x="847725" y="7600950"/>
          <a:ext cx="95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44</xdr:row>
      <xdr:rowOff>152400</xdr:rowOff>
    </xdr:from>
    <xdr:to>
      <xdr:col>1</xdr:col>
      <xdr:colOff>85725</xdr:colOff>
      <xdr:row>45</xdr:row>
      <xdr:rowOff>0</xdr:rowOff>
    </xdr:to>
    <xdr:sp>
      <xdr:nvSpPr>
        <xdr:cNvPr id="8" name="Line 10"/>
        <xdr:cNvSpPr>
          <a:spLocks/>
        </xdr:cNvSpPr>
      </xdr:nvSpPr>
      <xdr:spPr>
        <a:xfrm>
          <a:off x="600075" y="7572375"/>
          <a:ext cx="95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45</xdr:row>
      <xdr:rowOff>142875</xdr:rowOff>
    </xdr:from>
    <xdr:to>
      <xdr:col>1</xdr:col>
      <xdr:colOff>238125</xdr:colOff>
      <xdr:row>45</xdr:row>
      <xdr:rowOff>152400</xdr:rowOff>
    </xdr:to>
    <xdr:sp>
      <xdr:nvSpPr>
        <xdr:cNvPr id="9" name="Line 11"/>
        <xdr:cNvSpPr>
          <a:spLocks/>
        </xdr:cNvSpPr>
      </xdr:nvSpPr>
      <xdr:spPr>
        <a:xfrm>
          <a:off x="752475" y="7724775"/>
          <a:ext cx="95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142875</xdr:rowOff>
    </xdr:from>
    <xdr:to>
      <xdr:col>3</xdr:col>
      <xdr:colOff>38100</xdr:colOff>
      <xdr:row>44</xdr:row>
      <xdr:rowOff>152400</xdr:rowOff>
    </xdr:to>
    <xdr:sp>
      <xdr:nvSpPr>
        <xdr:cNvPr id="10" name="Line 12"/>
        <xdr:cNvSpPr>
          <a:spLocks/>
        </xdr:cNvSpPr>
      </xdr:nvSpPr>
      <xdr:spPr>
        <a:xfrm>
          <a:off x="1771650" y="7562850"/>
          <a:ext cx="95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142875</xdr:rowOff>
    </xdr:from>
    <xdr:to>
      <xdr:col>4</xdr:col>
      <xdr:colOff>95250</xdr:colOff>
      <xdr:row>44</xdr:row>
      <xdr:rowOff>152400</xdr:rowOff>
    </xdr:to>
    <xdr:sp>
      <xdr:nvSpPr>
        <xdr:cNvPr id="11" name="Line 13"/>
        <xdr:cNvSpPr>
          <a:spLocks/>
        </xdr:cNvSpPr>
      </xdr:nvSpPr>
      <xdr:spPr>
        <a:xfrm>
          <a:off x="2438400" y="7562850"/>
          <a:ext cx="95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45</xdr:row>
      <xdr:rowOff>0</xdr:rowOff>
    </xdr:from>
    <xdr:to>
      <xdr:col>4</xdr:col>
      <xdr:colOff>428625</xdr:colOff>
      <xdr:row>45</xdr:row>
      <xdr:rowOff>9525</xdr:rowOff>
    </xdr:to>
    <xdr:sp>
      <xdr:nvSpPr>
        <xdr:cNvPr id="12" name="Line 14"/>
        <xdr:cNvSpPr>
          <a:spLocks/>
        </xdr:cNvSpPr>
      </xdr:nvSpPr>
      <xdr:spPr>
        <a:xfrm>
          <a:off x="2771775" y="7581900"/>
          <a:ext cx="95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45</xdr:row>
      <xdr:rowOff>0</xdr:rowOff>
    </xdr:from>
    <xdr:to>
      <xdr:col>5</xdr:col>
      <xdr:colOff>38100</xdr:colOff>
      <xdr:row>45</xdr:row>
      <xdr:rowOff>9525</xdr:rowOff>
    </xdr:to>
    <xdr:sp>
      <xdr:nvSpPr>
        <xdr:cNvPr id="13" name="Line 15"/>
        <xdr:cNvSpPr>
          <a:spLocks/>
        </xdr:cNvSpPr>
      </xdr:nvSpPr>
      <xdr:spPr>
        <a:xfrm>
          <a:off x="2990850" y="7581900"/>
          <a:ext cx="95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47</xdr:row>
      <xdr:rowOff>0</xdr:rowOff>
    </xdr:from>
    <xdr:to>
      <xdr:col>4</xdr:col>
      <xdr:colOff>409575</xdr:colOff>
      <xdr:row>47</xdr:row>
      <xdr:rowOff>0</xdr:rowOff>
    </xdr:to>
    <xdr:sp>
      <xdr:nvSpPr>
        <xdr:cNvPr id="14" name="Line 17"/>
        <xdr:cNvSpPr>
          <a:spLocks/>
        </xdr:cNvSpPr>
      </xdr:nvSpPr>
      <xdr:spPr>
        <a:xfrm>
          <a:off x="2781300" y="79057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47</xdr:row>
      <xdr:rowOff>0</xdr:rowOff>
    </xdr:from>
    <xdr:to>
      <xdr:col>1</xdr:col>
      <xdr:colOff>57150</xdr:colOff>
      <xdr:row>47</xdr:row>
      <xdr:rowOff>0</xdr:rowOff>
    </xdr:to>
    <xdr:sp>
      <xdr:nvSpPr>
        <xdr:cNvPr id="15" name="Line 18"/>
        <xdr:cNvSpPr>
          <a:spLocks/>
        </xdr:cNvSpPr>
      </xdr:nvSpPr>
      <xdr:spPr>
        <a:xfrm>
          <a:off x="600075" y="79057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47</xdr:row>
      <xdr:rowOff>9525</xdr:rowOff>
    </xdr:from>
    <xdr:to>
      <xdr:col>1</xdr:col>
      <xdr:colOff>371475</xdr:colOff>
      <xdr:row>47</xdr:row>
      <xdr:rowOff>9525</xdr:rowOff>
    </xdr:to>
    <xdr:sp>
      <xdr:nvSpPr>
        <xdr:cNvPr id="16" name="Line 19"/>
        <xdr:cNvSpPr>
          <a:spLocks/>
        </xdr:cNvSpPr>
      </xdr:nvSpPr>
      <xdr:spPr>
        <a:xfrm>
          <a:off x="914400" y="79152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47</xdr:row>
      <xdr:rowOff>9525</xdr:rowOff>
    </xdr:from>
    <xdr:to>
      <xdr:col>3</xdr:col>
      <xdr:colOff>9525</xdr:colOff>
      <xdr:row>47</xdr:row>
      <xdr:rowOff>9525</xdr:rowOff>
    </xdr:to>
    <xdr:sp>
      <xdr:nvSpPr>
        <xdr:cNvPr id="17" name="Line 20"/>
        <xdr:cNvSpPr>
          <a:spLocks/>
        </xdr:cNvSpPr>
      </xdr:nvSpPr>
      <xdr:spPr>
        <a:xfrm>
          <a:off x="1771650" y="79152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152400</xdr:rowOff>
    </xdr:from>
    <xdr:to>
      <xdr:col>4</xdr:col>
      <xdr:colOff>66675</xdr:colOff>
      <xdr:row>46</xdr:row>
      <xdr:rowOff>152400</xdr:rowOff>
    </xdr:to>
    <xdr:sp>
      <xdr:nvSpPr>
        <xdr:cNvPr id="18" name="Line 21"/>
        <xdr:cNvSpPr>
          <a:spLocks/>
        </xdr:cNvSpPr>
      </xdr:nvSpPr>
      <xdr:spPr>
        <a:xfrm>
          <a:off x="2438400" y="7896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66675</xdr:colOff>
      <xdr:row>47</xdr:row>
      <xdr:rowOff>0</xdr:rowOff>
    </xdr:to>
    <xdr:sp>
      <xdr:nvSpPr>
        <xdr:cNvPr id="19" name="Line 22"/>
        <xdr:cNvSpPr>
          <a:spLocks/>
        </xdr:cNvSpPr>
      </xdr:nvSpPr>
      <xdr:spPr>
        <a:xfrm>
          <a:off x="3048000" y="79057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54</xdr:row>
      <xdr:rowOff>142875</xdr:rowOff>
    </xdr:from>
    <xdr:to>
      <xdr:col>0</xdr:col>
      <xdr:colOff>600075</xdr:colOff>
      <xdr:row>57</xdr:row>
      <xdr:rowOff>9525</xdr:rowOff>
    </xdr:to>
    <xdr:sp>
      <xdr:nvSpPr>
        <xdr:cNvPr id="20" name="Line 23"/>
        <xdr:cNvSpPr>
          <a:spLocks/>
        </xdr:cNvSpPr>
      </xdr:nvSpPr>
      <xdr:spPr>
        <a:xfrm>
          <a:off x="600075" y="91821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54</xdr:row>
      <xdr:rowOff>142875</xdr:rowOff>
    </xdr:from>
    <xdr:to>
      <xdr:col>1</xdr:col>
      <xdr:colOff>342900</xdr:colOff>
      <xdr:row>56</xdr:row>
      <xdr:rowOff>152400</xdr:rowOff>
    </xdr:to>
    <xdr:sp>
      <xdr:nvSpPr>
        <xdr:cNvPr id="21" name="Line 24"/>
        <xdr:cNvSpPr>
          <a:spLocks/>
        </xdr:cNvSpPr>
      </xdr:nvSpPr>
      <xdr:spPr>
        <a:xfrm>
          <a:off x="952500" y="91821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55</xdr:row>
      <xdr:rowOff>28575</xdr:rowOff>
    </xdr:from>
    <xdr:to>
      <xdr:col>3</xdr:col>
      <xdr:colOff>9525</xdr:colOff>
      <xdr:row>57</xdr:row>
      <xdr:rowOff>19050</xdr:rowOff>
    </xdr:to>
    <xdr:sp>
      <xdr:nvSpPr>
        <xdr:cNvPr id="22" name="Line 25"/>
        <xdr:cNvSpPr>
          <a:spLocks/>
        </xdr:cNvSpPr>
      </xdr:nvSpPr>
      <xdr:spPr>
        <a:xfrm>
          <a:off x="1838325" y="92297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55</xdr:row>
      <xdr:rowOff>28575</xdr:rowOff>
    </xdr:from>
    <xdr:to>
      <xdr:col>5</xdr:col>
      <xdr:colOff>57150</xdr:colOff>
      <xdr:row>57</xdr:row>
      <xdr:rowOff>0</xdr:rowOff>
    </xdr:to>
    <xdr:sp>
      <xdr:nvSpPr>
        <xdr:cNvPr id="23" name="Line 26"/>
        <xdr:cNvSpPr>
          <a:spLocks/>
        </xdr:cNvSpPr>
      </xdr:nvSpPr>
      <xdr:spPr>
        <a:xfrm>
          <a:off x="3105150" y="92297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55</xdr:row>
      <xdr:rowOff>19050</xdr:rowOff>
    </xdr:from>
    <xdr:to>
      <xdr:col>5</xdr:col>
      <xdr:colOff>228600</xdr:colOff>
      <xdr:row>57</xdr:row>
      <xdr:rowOff>19050</xdr:rowOff>
    </xdr:to>
    <xdr:sp>
      <xdr:nvSpPr>
        <xdr:cNvPr id="24" name="Line 27"/>
        <xdr:cNvSpPr>
          <a:spLocks/>
        </xdr:cNvSpPr>
      </xdr:nvSpPr>
      <xdr:spPr>
        <a:xfrm>
          <a:off x="3276600" y="92202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55</xdr:row>
      <xdr:rowOff>0</xdr:rowOff>
    </xdr:from>
    <xdr:to>
      <xdr:col>6</xdr:col>
      <xdr:colOff>76200</xdr:colOff>
      <xdr:row>57</xdr:row>
      <xdr:rowOff>0</xdr:rowOff>
    </xdr:to>
    <xdr:sp>
      <xdr:nvSpPr>
        <xdr:cNvPr id="25" name="Line 28"/>
        <xdr:cNvSpPr>
          <a:spLocks/>
        </xdr:cNvSpPr>
      </xdr:nvSpPr>
      <xdr:spPr>
        <a:xfrm>
          <a:off x="3733800" y="92011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129</xdr:row>
      <xdr:rowOff>38100</xdr:rowOff>
    </xdr:from>
    <xdr:to>
      <xdr:col>2</xdr:col>
      <xdr:colOff>76200</xdr:colOff>
      <xdr:row>132</xdr:row>
      <xdr:rowOff>9525</xdr:rowOff>
    </xdr:to>
    <xdr:sp>
      <xdr:nvSpPr>
        <xdr:cNvPr id="26" name="Freeform 29"/>
        <xdr:cNvSpPr>
          <a:spLocks/>
        </xdr:cNvSpPr>
      </xdr:nvSpPr>
      <xdr:spPr>
        <a:xfrm>
          <a:off x="990600" y="21221700"/>
          <a:ext cx="304800" cy="457200"/>
        </a:xfrm>
        <a:custGeom>
          <a:pathLst>
            <a:path h="48" w="32">
              <a:moveTo>
                <a:pt x="32" y="5"/>
              </a:moveTo>
              <a:cubicBezTo>
                <a:pt x="28" y="1"/>
                <a:pt x="27" y="0"/>
                <a:pt x="22" y="1"/>
              </a:cubicBezTo>
              <a:cubicBezTo>
                <a:pt x="17" y="4"/>
                <a:pt x="20" y="2"/>
                <a:pt x="15" y="9"/>
              </a:cubicBezTo>
              <a:cubicBezTo>
                <a:pt x="14" y="11"/>
                <a:pt x="13" y="15"/>
                <a:pt x="13" y="15"/>
              </a:cubicBezTo>
              <a:cubicBezTo>
                <a:pt x="12" y="30"/>
                <a:pt x="18" y="48"/>
                <a:pt x="0" y="4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134</xdr:row>
      <xdr:rowOff>47625</xdr:rowOff>
    </xdr:from>
    <xdr:to>
      <xdr:col>2</xdr:col>
      <xdr:colOff>28575</xdr:colOff>
      <xdr:row>136</xdr:row>
      <xdr:rowOff>85725</xdr:rowOff>
    </xdr:to>
    <xdr:sp>
      <xdr:nvSpPr>
        <xdr:cNvPr id="27" name="Freeform 30"/>
        <xdr:cNvSpPr>
          <a:spLocks/>
        </xdr:cNvSpPr>
      </xdr:nvSpPr>
      <xdr:spPr>
        <a:xfrm>
          <a:off x="1095375" y="22040850"/>
          <a:ext cx="152400" cy="361950"/>
        </a:xfrm>
        <a:custGeom>
          <a:pathLst>
            <a:path h="38" w="16">
              <a:moveTo>
                <a:pt x="16" y="0"/>
              </a:moveTo>
              <a:cubicBezTo>
                <a:pt x="14" y="0"/>
                <a:pt x="9" y="0"/>
                <a:pt x="7" y="3"/>
              </a:cubicBezTo>
              <a:cubicBezTo>
                <a:pt x="6" y="5"/>
                <a:pt x="5" y="9"/>
                <a:pt x="5" y="9"/>
              </a:cubicBezTo>
              <a:cubicBezTo>
                <a:pt x="5" y="16"/>
                <a:pt x="6" y="32"/>
                <a:pt x="0" y="3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indulkar.tripod.com/index.htm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2"/>
  <sheetViews>
    <sheetView tabSelected="1" zoomScalePageLayoutView="0" workbookViewId="0" topLeftCell="A10">
      <selection activeCell="A28" sqref="A28"/>
    </sheetView>
  </sheetViews>
  <sheetFormatPr defaultColWidth="9.140625" defaultRowHeight="12.75"/>
  <sheetData>
    <row r="1" spans="1:8" ht="18">
      <c r="A1" s="1"/>
      <c r="B1" s="1"/>
      <c r="C1" s="1"/>
      <c r="D1" s="1" t="s">
        <v>1</v>
      </c>
      <c r="H1" s="4"/>
    </row>
    <row r="2" spans="1:10" ht="18">
      <c r="A2" s="1" t="s">
        <v>2</v>
      </c>
      <c r="B2" s="1"/>
      <c r="C2" s="1"/>
      <c r="D2" s="1"/>
      <c r="H2" s="4" t="s">
        <v>167</v>
      </c>
      <c r="I2" s="14"/>
      <c r="J2" s="14"/>
    </row>
    <row r="3" spans="1:10" ht="18">
      <c r="A3" s="1" t="s">
        <v>0</v>
      </c>
      <c r="B3" s="1"/>
      <c r="C3" s="1"/>
      <c r="D3" s="1"/>
      <c r="H3" s="14"/>
      <c r="I3" s="14"/>
      <c r="J3" s="14"/>
    </row>
    <row r="4" spans="8:10" ht="12.75">
      <c r="H4" s="14"/>
      <c r="I4" s="14"/>
      <c r="J4" s="14"/>
    </row>
    <row r="5" spans="1:10" ht="12.75">
      <c r="A5" s="4" t="s">
        <v>4</v>
      </c>
      <c r="B5" s="4"/>
      <c r="C5" s="4" t="s">
        <v>5</v>
      </c>
      <c r="H5" s="14"/>
      <c r="J5" s="14"/>
    </row>
    <row r="6" spans="1:10" ht="12.75">
      <c r="A6" s="8">
        <v>16.1</v>
      </c>
      <c r="C6" t="s">
        <v>6</v>
      </c>
      <c r="H6" s="14"/>
      <c r="J6" s="14"/>
    </row>
    <row r="7" spans="1:3" ht="12.75">
      <c r="A7" s="8">
        <v>16.2</v>
      </c>
      <c r="C7" t="s">
        <v>35</v>
      </c>
    </row>
    <row r="8" spans="1:3" ht="12.75">
      <c r="A8" s="8">
        <v>16.3</v>
      </c>
      <c r="C8" t="s">
        <v>75</v>
      </c>
    </row>
    <row r="9" spans="1:3" ht="12.75">
      <c r="A9" s="8">
        <v>16.4</v>
      </c>
      <c r="C9" t="s">
        <v>76</v>
      </c>
    </row>
    <row r="10" ht="12.75">
      <c r="C10" t="s">
        <v>77</v>
      </c>
    </row>
    <row r="11" spans="1:3" ht="12.75">
      <c r="A11" s="8">
        <v>16.5</v>
      </c>
      <c r="C11" t="s">
        <v>103</v>
      </c>
    </row>
    <row r="12" spans="1:2" ht="12.75">
      <c r="A12" s="8">
        <v>16.6</v>
      </c>
      <c r="B12" t="s">
        <v>130</v>
      </c>
    </row>
    <row r="13" spans="1:3" ht="12.75">
      <c r="A13" s="8">
        <v>16.7</v>
      </c>
      <c r="C13" t="s">
        <v>168</v>
      </c>
    </row>
    <row r="14" ht="12.75">
      <c r="A14" s="8"/>
    </row>
    <row r="27" spans="1:4" ht="15.75">
      <c r="A27" s="2"/>
      <c r="D27" s="2" t="s">
        <v>3</v>
      </c>
    </row>
    <row r="28" spans="1:2" ht="15">
      <c r="A28" s="21" t="s">
        <v>164</v>
      </c>
      <c r="B28" s="15" t="s">
        <v>165</v>
      </c>
    </row>
    <row r="29" spans="1:2" ht="15">
      <c r="A29" s="16"/>
      <c r="B29" s="15" t="s">
        <v>166</v>
      </c>
    </row>
    <row r="33" spans="1:2" ht="12.75">
      <c r="A33" s="3" t="s">
        <v>7</v>
      </c>
      <c r="B33" s="4" t="s">
        <v>6</v>
      </c>
    </row>
    <row r="34" ht="12.75">
      <c r="B34" t="s">
        <v>33</v>
      </c>
    </row>
    <row r="35" ht="12.75">
      <c r="B35" t="s">
        <v>8</v>
      </c>
    </row>
    <row r="36" ht="12.75">
      <c r="B36" t="s">
        <v>9</v>
      </c>
    </row>
    <row r="37" ht="12.75">
      <c r="B37" t="s">
        <v>10</v>
      </c>
    </row>
    <row r="38" ht="12.75">
      <c r="B38" t="s">
        <v>11</v>
      </c>
    </row>
    <row r="40" spans="1:2" ht="12.75">
      <c r="A40" s="4" t="s">
        <v>12</v>
      </c>
      <c r="B40" t="s">
        <v>13</v>
      </c>
    </row>
    <row r="41" spans="2:7" ht="12.75">
      <c r="B41" t="s">
        <v>21</v>
      </c>
      <c r="G41" t="s">
        <v>14</v>
      </c>
    </row>
    <row r="42" spans="2:7" ht="12.75">
      <c r="B42" t="s">
        <v>15</v>
      </c>
      <c r="G42" t="s">
        <v>16</v>
      </c>
    </row>
    <row r="44" ht="12.75">
      <c r="B44" t="s">
        <v>17</v>
      </c>
    </row>
    <row r="45" ht="12.75">
      <c r="E45" s="6">
        <v>-1</v>
      </c>
    </row>
    <row r="46" spans="2:5" ht="12.75">
      <c r="B46" t="s">
        <v>18</v>
      </c>
      <c r="C46" s="5" t="s">
        <v>20</v>
      </c>
      <c r="D46" t="s">
        <v>22</v>
      </c>
      <c r="E46" t="s">
        <v>24</v>
      </c>
    </row>
    <row r="47" spans="2:5" ht="12.75">
      <c r="B47" t="s">
        <v>19</v>
      </c>
      <c r="D47" t="s">
        <v>23</v>
      </c>
      <c r="E47">
        <v>1000</v>
      </c>
    </row>
    <row r="49" ht="12.75">
      <c r="B49" t="s">
        <v>25</v>
      </c>
    </row>
    <row r="50" spans="2:4" ht="12.75">
      <c r="B50" t="s">
        <v>26</v>
      </c>
      <c r="D50">
        <v>0.008</v>
      </c>
    </row>
    <row r="51" spans="2:4" ht="12.75">
      <c r="B51" t="s">
        <v>27</v>
      </c>
      <c r="D51">
        <v>-0.009</v>
      </c>
    </row>
    <row r="52" spans="1:4" ht="12.75">
      <c r="B52" t="s">
        <v>28</v>
      </c>
      <c r="D52">
        <v>1</v>
      </c>
    </row>
    <row r="53" spans="2:4" ht="12.75">
      <c r="B53" t="s">
        <v>29</v>
      </c>
      <c r="D53">
        <v>1</v>
      </c>
    </row>
    <row r="54" spans="2:4" ht="12.75">
      <c r="B54" t="s">
        <v>30</v>
      </c>
      <c r="D54">
        <f>D50*D53-D51*D52</f>
        <v>0.017</v>
      </c>
    </row>
    <row r="56" spans="2:6" ht="12.75">
      <c r="B56" t="s">
        <v>18</v>
      </c>
      <c r="C56" s="5" t="s">
        <v>20</v>
      </c>
      <c r="D56">
        <f>D53/D54</f>
        <v>58.8235294117647</v>
      </c>
      <c r="E56">
        <f>-D51/D54</f>
        <v>0.5294117647058822</v>
      </c>
      <c r="F56">
        <v>-2</v>
      </c>
    </row>
    <row r="57" spans="2:6" ht="12.75">
      <c r="B57" t="s">
        <v>19</v>
      </c>
      <c r="D57">
        <f>-D52/D54</f>
        <v>-58.8235294117647</v>
      </c>
      <c r="E57">
        <f>D50/D54</f>
        <v>0.47058823529411764</v>
      </c>
      <c r="F57">
        <v>1000</v>
      </c>
    </row>
    <row r="59" spans="3:6" ht="12.75">
      <c r="C59" s="5" t="s">
        <v>20</v>
      </c>
      <c r="D59">
        <f>D56*F56+E56*F57</f>
        <v>411.7647058823528</v>
      </c>
      <c r="E59" t="s">
        <v>31</v>
      </c>
      <c r="F59" t="s">
        <v>32</v>
      </c>
    </row>
    <row r="60" spans="4:6" ht="12.75">
      <c r="D60">
        <f>D57*F56+E57*F57</f>
        <v>588.2352941176471</v>
      </c>
      <c r="E60" t="s">
        <v>31</v>
      </c>
      <c r="F60" t="s">
        <v>32</v>
      </c>
    </row>
    <row r="62" ht="12.75">
      <c r="E62" s="7" t="s">
        <v>34</v>
      </c>
    </row>
    <row r="64" spans="1:4" ht="12.75">
      <c r="A64" s="3" t="s">
        <v>36</v>
      </c>
      <c r="B64" s="4" t="s">
        <v>35</v>
      </c>
      <c r="D64" s="4"/>
    </row>
    <row r="65" ht="12.75">
      <c r="B65" t="s">
        <v>37</v>
      </c>
    </row>
    <row r="66" ht="12.75">
      <c r="B66" t="s">
        <v>52</v>
      </c>
    </row>
    <row r="67" ht="12.75">
      <c r="B67" t="s">
        <v>38</v>
      </c>
    </row>
    <row r="69" spans="1:2" ht="12.75">
      <c r="A69" s="4" t="s">
        <v>12</v>
      </c>
      <c r="B69" t="s">
        <v>53</v>
      </c>
    </row>
    <row r="70" ht="12.75">
      <c r="B70" t="s">
        <v>39</v>
      </c>
    </row>
    <row r="71" ht="12.75">
      <c r="B71" t="s">
        <v>40</v>
      </c>
    </row>
    <row r="72" spans="2:3" ht="12.75">
      <c r="B72" t="s">
        <v>41</v>
      </c>
      <c r="C72" s="5" t="s">
        <v>42</v>
      </c>
    </row>
    <row r="73" spans="2:6" ht="12.75">
      <c r="B73" t="s">
        <v>43</v>
      </c>
      <c r="E73">
        <v>5</v>
      </c>
      <c r="F73" t="s">
        <v>31</v>
      </c>
    </row>
    <row r="74" spans="2:6" ht="12.75">
      <c r="B74" t="s">
        <v>44</v>
      </c>
      <c r="E74">
        <v>100</v>
      </c>
      <c r="F74" t="s">
        <v>31</v>
      </c>
    </row>
    <row r="75" spans="2:6" ht="12.75">
      <c r="B75" t="s">
        <v>41</v>
      </c>
      <c r="E75">
        <f>E73/(E74*E74)</f>
        <v>0.0005</v>
      </c>
      <c r="F75" t="s">
        <v>45</v>
      </c>
    </row>
    <row r="77" spans="2:5" ht="12.75">
      <c r="B77" t="s">
        <v>46</v>
      </c>
      <c r="E77" s="5" t="s">
        <v>47</v>
      </c>
    </row>
    <row r="78" ht="12.75">
      <c r="E78">
        <f>2*E74*E75</f>
        <v>0.1</v>
      </c>
    </row>
    <row r="79" spans="2:5" ht="12.75">
      <c r="B79" t="s">
        <v>48</v>
      </c>
      <c r="E79" s="5" t="s">
        <v>49</v>
      </c>
    </row>
    <row r="80" spans="5:7" ht="12.75">
      <c r="E80">
        <f>1/(1-E78)</f>
        <v>1.1111111111111112</v>
      </c>
      <c r="G80" t="s">
        <v>32</v>
      </c>
    </row>
    <row r="81" spans="2:5" ht="12.75">
      <c r="B81" t="s">
        <v>50</v>
      </c>
      <c r="E81">
        <v>0</v>
      </c>
    </row>
    <row r="82" spans="1:5" ht="12.75">
      <c r="B82" t="s">
        <v>51</v>
      </c>
      <c r="E82" s="5" t="s">
        <v>49</v>
      </c>
    </row>
    <row r="83" spans="5:7" ht="12.75">
      <c r="E83">
        <f>1/(1-E81)</f>
        <v>1</v>
      </c>
      <c r="G83" t="s">
        <v>32</v>
      </c>
    </row>
    <row r="85" ht="12.75">
      <c r="E85" s="7" t="s">
        <v>34</v>
      </c>
    </row>
    <row r="87" spans="1:4" ht="12.75">
      <c r="A87" s="3" t="s">
        <v>54</v>
      </c>
      <c r="B87" s="4" t="s">
        <v>75</v>
      </c>
      <c r="D87" s="4"/>
    </row>
    <row r="88" ht="12.75">
      <c r="B88" t="s">
        <v>55</v>
      </c>
    </row>
    <row r="89" ht="12.75">
      <c r="B89" s="9" t="s">
        <v>56</v>
      </c>
    </row>
    <row r="90" spans="2:5" ht="12.75">
      <c r="B90" t="s">
        <v>57</v>
      </c>
      <c r="E90" t="s">
        <v>59</v>
      </c>
    </row>
    <row r="91" spans="2:5" ht="12.75">
      <c r="B91" t="s">
        <v>58</v>
      </c>
      <c r="E91" t="s">
        <v>59</v>
      </c>
    </row>
    <row r="92" ht="12.75">
      <c r="B92" t="s">
        <v>60</v>
      </c>
    </row>
    <row r="94" spans="1:2" ht="12.75">
      <c r="A94" s="4" t="s">
        <v>12</v>
      </c>
      <c r="B94" t="s">
        <v>61</v>
      </c>
    </row>
    <row r="96" spans="2:5" ht="12.75">
      <c r="B96" t="s">
        <v>62</v>
      </c>
      <c r="E96">
        <v>1.111</v>
      </c>
    </row>
    <row r="97" spans="2:5" ht="12.75">
      <c r="B97" t="s">
        <v>63</v>
      </c>
      <c r="E97">
        <v>1</v>
      </c>
    </row>
    <row r="98" spans="2:6" ht="12.75">
      <c r="B98" s="10" t="s">
        <v>65</v>
      </c>
      <c r="E98">
        <v>15</v>
      </c>
      <c r="F98" t="s">
        <v>69</v>
      </c>
    </row>
    <row r="99" ht="12.75">
      <c r="B99" t="s">
        <v>64</v>
      </c>
    </row>
    <row r="100" spans="1:2" ht="12.75">
      <c r="A100" t="s">
        <v>67</v>
      </c>
      <c r="B100" t="s">
        <v>66</v>
      </c>
    </row>
    <row r="101" spans="1:7" ht="12.75">
      <c r="A101" t="s">
        <v>67</v>
      </c>
      <c r="B101" t="s">
        <v>44</v>
      </c>
      <c r="C101" s="5" t="s">
        <v>68</v>
      </c>
      <c r="E101">
        <f>((E98/E96)-10)/0.01</f>
        <v>350.1350135013501</v>
      </c>
      <c r="F101" t="s">
        <v>31</v>
      </c>
      <c r="G101" t="s">
        <v>32</v>
      </c>
    </row>
    <row r="102" ht="12.75">
      <c r="B102" t="s">
        <v>70</v>
      </c>
    </row>
    <row r="103" ht="12.75">
      <c r="C103" t="s">
        <v>71</v>
      </c>
    </row>
    <row r="104" spans="1:2" ht="12.75">
      <c r="A104" t="s">
        <v>67</v>
      </c>
      <c r="B104" t="s">
        <v>72</v>
      </c>
    </row>
    <row r="105" spans="1:7" ht="12.75">
      <c r="A105" t="s">
        <v>67</v>
      </c>
      <c r="B105" t="s">
        <v>73</v>
      </c>
      <c r="C105" s="5" t="s">
        <v>74</v>
      </c>
      <c r="E105">
        <f>((E98/E97)-12)/0.02</f>
        <v>150</v>
      </c>
      <c r="F105" t="s">
        <v>31</v>
      </c>
      <c r="G105" t="s">
        <v>32</v>
      </c>
    </row>
    <row r="107" ht="12.75">
      <c r="E107" s="7" t="s">
        <v>34</v>
      </c>
    </row>
    <row r="109" spans="1:2" ht="12.75">
      <c r="A109" s="3" t="s">
        <v>78</v>
      </c>
      <c r="B109" s="4" t="s">
        <v>76</v>
      </c>
    </row>
    <row r="110" ht="12.75">
      <c r="B110" s="4" t="s">
        <v>77</v>
      </c>
    </row>
    <row r="111" ht="12.75">
      <c r="B111" t="s">
        <v>100</v>
      </c>
    </row>
    <row r="112" ht="12.75">
      <c r="B112" t="s">
        <v>79</v>
      </c>
    </row>
    <row r="113" ht="12.75">
      <c r="B113" t="s">
        <v>80</v>
      </c>
    </row>
    <row r="114" ht="12.75">
      <c r="B114" t="s">
        <v>81</v>
      </c>
    </row>
    <row r="115" ht="12.75">
      <c r="B115" t="s">
        <v>82</v>
      </c>
    </row>
    <row r="116" ht="12.75">
      <c r="B116" t="s">
        <v>101</v>
      </c>
    </row>
    <row r="117" ht="12.75">
      <c r="B117" t="s">
        <v>83</v>
      </c>
    </row>
    <row r="119" spans="1:2" ht="12.75">
      <c r="A119" s="4" t="s">
        <v>12</v>
      </c>
      <c r="B119" t="s">
        <v>102</v>
      </c>
    </row>
    <row r="120" spans="2:6" ht="12.75">
      <c r="B120" t="s">
        <v>84</v>
      </c>
      <c r="F120" t="s">
        <v>14</v>
      </c>
    </row>
    <row r="121" spans="2:6" ht="12.75">
      <c r="B121" t="s">
        <v>90</v>
      </c>
      <c r="D121">
        <v>180</v>
      </c>
      <c r="F121" t="s">
        <v>16</v>
      </c>
    </row>
    <row r="122" ht="12.75">
      <c r="B122" t="s">
        <v>85</v>
      </c>
    </row>
    <row r="123" spans="2:4" ht="12.75">
      <c r="B123" t="s">
        <v>88</v>
      </c>
      <c r="D123">
        <v>-0.8</v>
      </c>
    </row>
    <row r="124" spans="2:4" ht="12.75">
      <c r="B124" t="s">
        <v>86</v>
      </c>
      <c r="D124">
        <f>180*0.024</f>
        <v>4.32</v>
      </c>
    </row>
    <row r="125" ht="12.75">
      <c r="B125" t="s">
        <v>87</v>
      </c>
    </row>
    <row r="126" spans="2:4" ht="12.75">
      <c r="B126">
        <v>0.044</v>
      </c>
      <c r="C126" t="s">
        <v>89</v>
      </c>
      <c r="D126">
        <f>D123+D124</f>
        <v>3.5200000000000005</v>
      </c>
    </row>
    <row r="127" spans="1:6" ht="12.75">
      <c r="B127" t="s">
        <v>44</v>
      </c>
      <c r="D127">
        <f>D126/B126</f>
        <v>80.00000000000001</v>
      </c>
      <c r="E127" t="s">
        <v>31</v>
      </c>
      <c r="F127" t="s">
        <v>32</v>
      </c>
    </row>
    <row r="128" spans="2:6" ht="12.75">
      <c r="B128" t="s">
        <v>73</v>
      </c>
      <c r="D128">
        <f>D121-D127</f>
        <v>99.99999999999999</v>
      </c>
      <c r="E128" t="s">
        <v>31</v>
      </c>
      <c r="F128" t="s">
        <v>32</v>
      </c>
    </row>
    <row r="129" ht="12.75">
      <c r="B129" t="s">
        <v>91</v>
      </c>
    </row>
    <row r="130" ht="12.75">
      <c r="C130" s="6">
        <v>90</v>
      </c>
    </row>
    <row r="131" spans="3:5" ht="12.75">
      <c r="C131" t="s">
        <v>92</v>
      </c>
      <c r="E131" s="5" t="s">
        <v>93</v>
      </c>
    </row>
    <row r="132" spans="4:6" ht="12.75">
      <c r="D132" s="11" t="s">
        <v>20</v>
      </c>
      <c r="E132" s="5">
        <f>(0.02*90*90/2)+4*90-(0.02*80*80/2+4*80)</f>
        <v>57</v>
      </c>
      <c r="F132" t="s">
        <v>94</v>
      </c>
    </row>
    <row r="133" ht="12.75">
      <c r="B133" s="11">
        <v>80</v>
      </c>
    </row>
    <row r="134" ht="12.75">
      <c r="B134" t="s">
        <v>98</v>
      </c>
    </row>
    <row r="135" ht="12.75">
      <c r="C135" s="6">
        <v>90</v>
      </c>
    </row>
    <row r="136" spans="3:5" ht="12.75">
      <c r="C136" t="s">
        <v>95</v>
      </c>
      <c r="E136" s="5" t="s">
        <v>96</v>
      </c>
    </row>
    <row r="137" spans="2:7" ht="12.75">
      <c r="B137" s="11">
        <v>100</v>
      </c>
      <c r="E137" s="5">
        <f>(0.024*90*90/2)+3.2*90-(0.024*100*100/2+3.2*100)</f>
        <v>-54.80000000000001</v>
      </c>
      <c r="F137" t="s">
        <v>94</v>
      </c>
      <c r="G137" t="s">
        <v>97</v>
      </c>
    </row>
    <row r="139" spans="2:7" ht="12.75">
      <c r="B139" t="s">
        <v>99</v>
      </c>
      <c r="E139">
        <f>E132+E137</f>
        <v>2.1999999999999886</v>
      </c>
      <c r="F139" t="s">
        <v>94</v>
      </c>
      <c r="G139" t="s">
        <v>32</v>
      </c>
    </row>
    <row r="141" ht="12.75">
      <c r="E141" s="7" t="s">
        <v>34</v>
      </c>
    </row>
    <row r="143" spans="1:2" ht="12.75">
      <c r="A143" s="4" t="s">
        <v>104</v>
      </c>
      <c r="B143" s="4" t="s">
        <v>103</v>
      </c>
    </row>
    <row r="144" ht="12.75">
      <c r="B144" t="s">
        <v>105</v>
      </c>
    </row>
    <row r="145" spans="2:6" ht="12.75">
      <c r="B145" t="s">
        <v>106</v>
      </c>
      <c r="F145" t="s">
        <v>94</v>
      </c>
    </row>
    <row r="146" spans="2:6" ht="12.75">
      <c r="B146" t="s">
        <v>107</v>
      </c>
      <c r="F146" t="s">
        <v>94</v>
      </c>
    </row>
    <row r="147" ht="12.75">
      <c r="B147" t="s">
        <v>127</v>
      </c>
    </row>
    <row r="148" ht="12.75">
      <c r="B148" t="s">
        <v>128</v>
      </c>
    </row>
    <row r="149" ht="12.75">
      <c r="B149" t="s">
        <v>108</v>
      </c>
    </row>
    <row r="151" spans="1:2" ht="12.75">
      <c r="A151" s="4" t="s">
        <v>12</v>
      </c>
      <c r="B151" t="s">
        <v>117</v>
      </c>
    </row>
    <row r="152" ht="12.75">
      <c r="B152" t="s">
        <v>109</v>
      </c>
    </row>
    <row r="153" ht="12.75">
      <c r="B153" t="s">
        <v>110</v>
      </c>
    </row>
    <row r="154" spans="2:7" ht="12.75">
      <c r="B154" t="s">
        <v>111</v>
      </c>
      <c r="C154" s="5" t="s">
        <v>20</v>
      </c>
      <c r="E154">
        <v>10</v>
      </c>
      <c r="F154">
        <v>10</v>
      </c>
      <c r="G154">
        <v>10</v>
      </c>
    </row>
    <row r="155" spans="2:7" ht="12.75">
      <c r="B155" t="s">
        <v>112</v>
      </c>
      <c r="C155" s="5" t="s">
        <v>20</v>
      </c>
      <c r="E155">
        <v>0.016</v>
      </c>
      <c r="F155">
        <v>0.016</v>
      </c>
      <c r="G155">
        <v>0.016</v>
      </c>
    </row>
    <row r="156" spans="2:7" ht="12.75">
      <c r="B156" t="s">
        <v>113</v>
      </c>
      <c r="C156" s="5" t="s">
        <v>20</v>
      </c>
      <c r="E156">
        <v>8</v>
      </c>
      <c r="F156">
        <v>8</v>
      </c>
      <c r="G156">
        <v>8</v>
      </c>
    </row>
    <row r="157" spans="2:7" ht="12.75">
      <c r="B157" t="s">
        <v>114</v>
      </c>
      <c r="C157" s="5" t="s">
        <v>20</v>
      </c>
      <c r="E157">
        <v>0.018</v>
      </c>
      <c r="F157">
        <v>0.018</v>
      </c>
      <c r="G157">
        <v>0.018</v>
      </c>
    </row>
    <row r="158" spans="2:8" ht="12.75">
      <c r="B158" s="4" t="s">
        <v>115</v>
      </c>
      <c r="C158" s="4" t="s">
        <v>116</v>
      </c>
      <c r="D158" s="4"/>
      <c r="E158" s="4">
        <v>120</v>
      </c>
      <c r="F158" s="4">
        <v>130</v>
      </c>
      <c r="G158" s="4">
        <v>140</v>
      </c>
      <c r="H158" s="4" t="s">
        <v>31</v>
      </c>
    </row>
    <row r="160" ht="12.75"/>
    <row r="161" ht="12.75">
      <c r="B161" t="s">
        <v>118</v>
      </c>
    </row>
    <row r="162" ht="12.75">
      <c r="B162" t="s">
        <v>119</v>
      </c>
    </row>
    <row r="163" ht="12.75">
      <c r="B163" t="s">
        <v>120</v>
      </c>
    </row>
    <row r="164" spans="2:9" ht="12.75">
      <c r="B164" s="4" t="s">
        <v>121</v>
      </c>
      <c r="E164" s="4">
        <f>(E157*E158+E156-E154)/(E155+E157)</f>
        <v>4.70588235294118</v>
      </c>
      <c r="F164" s="4">
        <f>(F157*F158+F156-F154)/(F155+F157)</f>
        <v>9.999999999999995</v>
      </c>
      <c r="G164" s="4">
        <f>(G157*G158+G156-G154)/(G155+G157)</f>
        <v>15.29411764705881</v>
      </c>
      <c r="H164" s="4" t="s">
        <v>31</v>
      </c>
      <c r="I164" s="12" t="s">
        <v>32</v>
      </c>
    </row>
    <row r="165" spans="2:9" ht="12.75">
      <c r="B165" s="4" t="s">
        <v>122</v>
      </c>
      <c r="E165" s="4">
        <f>E158-E164</f>
        <v>115.29411764705883</v>
      </c>
      <c r="F165" s="4">
        <f>F158-F164</f>
        <v>120</v>
      </c>
      <c r="G165" s="4">
        <f>G158-G164</f>
        <v>124.70588235294119</v>
      </c>
      <c r="H165" s="4" t="s">
        <v>31</v>
      </c>
      <c r="I165" s="12" t="s">
        <v>32</v>
      </c>
    </row>
    <row r="166" ht="12.75">
      <c r="B166" s="4" t="s">
        <v>129</v>
      </c>
    </row>
    <row r="167" ht="12.75">
      <c r="B167" t="s">
        <v>123</v>
      </c>
    </row>
    <row r="168" spans="5:9" ht="12.75">
      <c r="E168" s="4">
        <f>E154+E155*E164</f>
        <v>10.07529411764706</v>
      </c>
      <c r="F168" s="4">
        <f>F154+F155*F164</f>
        <v>10.16</v>
      </c>
      <c r="G168" s="4">
        <f>G154+G155*G164</f>
        <v>10.24470588235294</v>
      </c>
      <c r="H168" s="4" t="s">
        <v>124</v>
      </c>
      <c r="I168" s="12" t="s">
        <v>32</v>
      </c>
    </row>
    <row r="169" ht="12.75">
      <c r="B169" s="4" t="s">
        <v>125</v>
      </c>
    </row>
    <row r="170" spans="5:9" ht="12.75">
      <c r="E170" s="4">
        <f>E154*E164+E155*E164*E164+E156*E165+E157*E165*E165</f>
        <v>1209.035294117647</v>
      </c>
      <c r="F170" s="4">
        <f>F154*F164+F155*F164*F164+F156*F165+F157*F165*F165</f>
        <v>1320.8</v>
      </c>
      <c r="G170" s="4">
        <f>G154*G164+G155*G164*G164+G156*G165+G157*G165*G165</f>
        <v>1434.2588235294118</v>
      </c>
      <c r="H170" s="4" t="s">
        <v>126</v>
      </c>
      <c r="I170" s="12" t="s">
        <v>32</v>
      </c>
    </row>
    <row r="172" ht="12.75">
      <c r="E172" s="7" t="s">
        <v>34</v>
      </c>
    </row>
    <row r="174" spans="1:2" ht="12.75">
      <c r="A174" s="4" t="s">
        <v>131</v>
      </c>
      <c r="B174" s="4" t="s">
        <v>130</v>
      </c>
    </row>
    <row r="175" ht="12.75">
      <c r="B175" s="13" t="s">
        <v>132</v>
      </c>
    </row>
    <row r="176" ht="12.75">
      <c r="B176" t="s">
        <v>133</v>
      </c>
    </row>
    <row r="177" ht="12.75">
      <c r="B177" t="s">
        <v>160</v>
      </c>
    </row>
    <row r="178" ht="12.75">
      <c r="B178" t="s">
        <v>134</v>
      </c>
    </row>
    <row r="179" ht="12.75">
      <c r="B179" t="s">
        <v>161</v>
      </c>
    </row>
    <row r="180" ht="12.75">
      <c r="B180" t="s">
        <v>135</v>
      </c>
    </row>
    <row r="182" spans="1:2" ht="12.75">
      <c r="A182" s="4" t="s">
        <v>12</v>
      </c>
      <c r="B182" t="s">
        <v>136</v>
      </c>
    </row>
    <row r="183" spans="2:5" ht="12.75">
      <c r="B183" t="s">
        <v>137</v>
      </c>
      <c r="C183" s="5" t="s">
        <v>20</v>
      </c>
      <c r="E183">
        <v>0.00015</v>
      </c>
    </row>
    <row r="184" spans="2:5" ht="12.75">
      <c r="B184" t="s">
        <v>138</v>
      </c>
      <c r="C184" s="5" t="s">
        <v>20</v>
      </c>
      <c r="E184">
        <v>2E-05</v>
      </c>
    </row>
    <row r="185" spans="2:5" ht="12.75">
      <c r="B185" t="s">
        <v>139</v>
      </c>
      <c r="C185" s="5" t="s">
        <v>20</v>
      </c>
      <c r="E185">
        <v>3E-05</v>
      </c>
    </row>
    <row r="186" spans="2:6" ht="12.75">
      <c r="B186" s="10" t="s">
        <v>65</v>
      </c>
      <c r="E186">
        <v>10.1</v>
      </c>
      <c r="F186" t="s">
        <v>124</v>
      </c>
    </row>
    <row r="187" ht="12.75">
      <c r="B187" s="10" t="s">
        <v>155</v>
      </c>
    </row>
    <row r="188" ht="12.75">
      <c r="B188" s="10" t="s">
        <v>156</v>
      </c>
    </row>
    <row r="189" ht="12.75">
      <c r="B189" t="s">
        <v>140</v>
      </c>
    </row>
    <row r="190" spans="2:7" ht="12.75">
      <c r="B190" t="s">
        <v>141</v>
      </c>
      <c r="G190" t="s">
        <v>150</v>
      </c>
    </row>
    <row r="191" spans="1:7" ht="12.75">
      <c r="B191" t="s">
        <v>142</v>
      </c>
      <c r="G191" t="s">
        <v>151</v>
      </c>
    </row>
    <row r="192" spans="2:5" ht="12.75">
      <c r="B192" t="s">
        <v>26</v>
      </c>
      <c r="C192" s="5" t="s">
        <v>145</v>
      </c>
      <c r="E192">
        <f>E155+2*E183*E186</f>
        <v>0.01903</v>
      </c>
    </row>
    <row r="193" spans="2:5" ht="12.75">
      <c r="B193" t="s">
        <v>27</v>
      </c>
      <c r="C193" s="5" t="s">
        <v>163</v>
      </c>
      <c r="E193">
        <f>E184*E186</f>
        <v>0.000202</v>
      </c>
    </row>
    <row r="194" spans="2:5" ht="12.75">
      <c r="B194" t="s">
        <v>28</v>
      </c>
      <c r="C194" s="5" t="s">
        <v>146</v>
      </c>
      <c r="E194">
        <f>E184*E186</f>
        <v>0.000202</v>
      </c>
    </row>
    <row r="195" spans="2:5" ht="12.75">
      <c r="B195" t="s">
        <v>29</v>
      </c>
      <c r="C195" s="5" t="s">
        <v>147</v>
      </c>
      <c r="E195">
        <f>E157+2*E185*E186</f>
        <v>0.018605999999999998</v>
      </c>
    </row>
    <row r="196" spans="2:5" ht="12.75">
      <c r="B196" t="s">
        <v>143</v>
      </c>
      <c r="C196" s="10" t="s">
        <v>148</v>
      </c>
      <c r="E196">
        <f>E186-E154</f>
        <v>0.09999999999999964</v>
      </c>
    </row>
    <row r="197" spans="2:5" ht="12.75">
      <c r="B197" t="s">
        <v>144</v>
      </c>
      <c r="C197" s="10" t="s">
        <v>149</v>
      </c>
      <c r="E197">
        <f>E186-E156</f>
        <v>2.0999999999999996</v>
      </c>
    </row>
    <row r="199" ht="12.75">
      <c r="B199" t="s">
        <v>152</v>
      </c>
    </row>
    <row r="200" spans="2:7" ht="12.75">
      <c r="B200" t="s">
        <v>153</v>
      </c>
      <c r="E200">
        <f>(E195*E196-E193*E197)/(E192*E195-E193*E194)</f>
        <v>4.057267511792496</v>
      </c>
      <c r="F200" t="s">
        <v>31</v>
      </c>
      <c r="G200" s="12" t="s">
        <v>32</v>
      </c>
    </row>
    <row r="201" spans="2:7" ht="12.75">
      <c r="B201" t="s">
        <v>154</v>
      </c>
      <c r="E201">
        <f>(-E194*E196+E192*E197)/(E192*E195-E193*E194)</f>
        <v>112.8227685672696</v>
      </c>
      <c r="F201" t="s">
        <v>31</v>
      </c>
      <c r="G201" s="12" t="s">
        <v>32</v>
      </c>
    </row>
    <row r="203" spans="2:3" ht="12.75">
      <c r="B203" t="s">
        <v>162</v>
      </c>
      <c r="C203" t="s">
        <v>157</v>
      </c>
    </row>
    <row r="204" spans="5:7" ht="12.75">
      <c r="E204">
        <f>E183*E200*E200+E184*E200*E201+E185*E201*E201</f>
        <v>0.3934935692348167</v>
      </c>
      <c r="F204" t="s">
        <v>31</v>
      </c>
      <c r="G204" s="12" t="s">
        <v>32</v>
      </c>
    </row>
    <row r="205" spans="2:7" ht="12.75">
      <c r="B205" t="s">
        <v>158</v>
      </c>
      <c r="E205">
        <f>E200+E201-E204</f>
        <v>116.48654250982729</v>
      </c>
      <c r="F205" t="s">
        <v>31</v>
      </c>
      <c r="G205" s="12" t="s">
        <v>32</v>
      </c>
    </row>
    <row r="207" ht="12.75">
      <c r="B207" t="s">
        <v>159</v>
      </c>
    </row>
    <row r="208" spans="5:7" ht="12.75">
      <c r="E208">
        <f>E154*E200+E155*E200*E200+E156*E201+E157*E205*E205</f>
        <v>1187.6622689167662</v>
      </c>
      <c r="F208" t="s">
        <v>126</v>
      </c>
      <c r="G208" s="12" t="s">
        <v>32</v>
      </c>
    </row>
    <row r="209" ht="12.75">
      <c r="G209" s="12"/>
    </row>
    <row r="210" ht="12.75">
      <c r="E210" s="7" t="s">
        <v>34</v>
      </c>
    </row>
    <row r="212" spans="1:2" ht="12.75">
      <c r="A212" s="4" t="s">
        <v>169</v>
      </c>
      <c r="B212" s="4" t="s">
        <v>168</v>
      </c>
    </row>
    <row r="214" ht="12.75">
      <c r="B214" t="s">
        <v>170</v>
      </c>
    </row>
    <row r="215" ht="12.75">
      <c r="B215" t="s">
        <v>171</v>
      </c>
    </row>
    <row r="216" ht="12.75">
      <c r="B216" t="s">
        <v>172</v>
      </c>
    </row>
    <row r="217" ht="12.75">
      <c r="B217" t="s">
        <v>173</v>
      </c>
    </row>
    <row r="218" ht="12.75">
      <c r="B218" t="s">
        <v>195</v>
      </c>
    </row>
    <row r="219" ht="12.75">
      <c r="B219" t="s">
        <v>208</v>
      </c>
    </row>
    <row r="220" ht="12.75">
      <c r="B220" t="s">
        <v>174</v>
      </c>
    </row>
    <row r="221" ht="12.75">
      <c r="B221" t="s">
        <v>175</v>
      </c>
    </row>
    <row r="222" ht="12.75">
      <c r="B222" t="s">
        <v>176</v>
      </c>
    </row>
    <row r="224" ht="12.75">
      <c r="B224" s="4" t="s">
        <v>12</v>
      </c>
    </row>
    <row r="226" ht="12.75">
      <c r="B226" t="s">
        <v>177</v>
      </c>
    </row>
    <row r="228" spans="2:6" ht="12.75">
      <c r="B228" t="s">
        <v>178</v>
      </c>
      <c r="E228">
        <v>75</v>
      </c>
      <c r="F228" t="s">
        <v>179</v>
      </c>
    </row>
    <row r="229" spans="2:5" ht="12.75">
      <c r="B229" t="s">
        <v>180</v>
      </c>
      <c r="E229">
        <v>0.92</v>
      </c>
    </row>
    <row r="230" spans="2:6" ht="12.75">
      <c r="B230" t="s">
        <v>181</v>
      </c>
      <c r="C230" t="s">
        <v>182</v>
      </c>
      <c r="E230" s="17">
        <f>E228/E229</f>
        <v>81.52173913043478</v>
      </c>
      <c r="F230" t="s">
        <v>179</v>
      </c>
    </row>
    <row r="231" spans="2:6" ht="12.75">
      <c r="B231" t="s">
        <v>183</v>
      </c>
      <c r="E231" s="17">
        <f>E230-E228</f>
        <v>6.521739130434781</v>
      </c>
      <c r="F231" t="s">
        <v>179</v>
      </c>
    </row>
    <row r="232" spans="2:6" ht="12.75">
      <c r="B232" t="s">
        <v>184</v>
      </c>
      <c r="E232" s="17">
        <v>45</v>
      </c>
      <c r="F232" t="s">
        <v>185</v>
      </c>
    </row>
    <row r="233" spans="2:5" ht="12.75">
      <c r="B233" t="s">
        <v>187</v>
      </c>
      <c r="E233" s="17">
        <v>2500</v>
      </c>
    </row>
    <row r="234" ht="12.75">
      <c r="B234" t="s">
        <v>186</v>
      </c>
    </row>
    <row r="235" ht="12.75">
      <c r="E235" s="19">
        <f>E231*E233*E232*POWER(10,-2)</f>
        <v>7336.95652173913</v>
      </c>
    </row>
    <row r="236" spans="2:5" ht="12.75">
      <c r="B236" t="s">
        <v>188</v>
      </c>
      <c r="E236">
        <v>0.9</v>
      </c>
    </row>
    <row r="237" ht="12.75">
      <c r="B237" t="s">
        <v>189</v>
      </c>
    </row>
    <row r="238" spans="5:6" ht="12.75">
      <c r="E238" s="18">
        <f>E228/(E229*E236)</f>
        <v>90.57971014492753</v>
      </c>
      <c r="F238" t="s">
        <v>190</v>
      </c>
    </row>
    <row r="239" spans="2:6" ht="12.75">
      <c r="B239" t="s">
        <v>191</v>
      </c>
      <c r="E239">
        <v>600</v>
      </c>
      <c r="F239" t="s">
        <v>185</v>
      </c>
    </row>
    <row r="240" spans="2:5" ht="12.75">
      <c r="B240" t="s">
        <v>192</v>
      </c>
      <c r="E240" s="19">
        <f>E238*E239</f>
        <v>54347.82608695652</v>
      </c>
    </row>
    <row r="241" spans="2:6" ht="12.75">
      <c r="B241" t="s">
        <v>193</v>
      </c>
      <c r="E241" s="19">
        <f>E235+E240</f>
        <v>61684.78260869565</v>
      </c>
      <c r="F241" t="s">
        <v>185</v>
      </c>
    </row>
    <row r="243" ht="12.75">
      <c r="B243" t="s">
        <v>194</v>
      </c>
    </row>
    <row r="244" spans="2:6" ht="12.75">
      <c r="B244" t="s">
        <v>178</v>
      </c>
      <c r="E244">
        <v>75</v>
      </c>
      <c r="F244" t="s">
        <v>179</v>
      </c>
    </row>
    <row r="245" spans="2:5" ht="12.75">
      <c r="B245" t="s">
        <v>180</v>
      </c>
      <c r="E245">
        <v>0.91</v>
      </c>
    </row>
    <row r="246" spans="2:6" ht="12.75">
      <c r="B246" t="s">
        <v>181</v>
      </c>
      <c r="E246" s="17">
        <f>E244/E245</f>
        <v>82.41758241758241</v>
      </c>
      <c r="F246" t="s">
        <v>179</v>
      </c>
    </row>
    <row r="247" spans="2:6" ht="12.75">
      <c r="B247" t="s">
        <v>183</v>
      </c>
      <c r="E247" s="17">
        <f>E246-E244</f>
        <v>7.417582417582409</v>
      </c>
      <c r="F247" t="s">
        <v>179</v>
      </c>
    </row>
    <row r="248" spans="2:6" ht="12.75">
      <c r="B248" t="s">
        <v>184</v>
      </c>
      <c r="E248" s="17">
        <v>45</v>
      </c>
      <c r="F248" t="s">
        <v>185</v>
      </c>
    </row>
    <row r="249" spans="2:5" ht="12.75">
      <c r="B249" t="s">
        <v>187</v>
      </c>
      <c r="E249" s="17">
        <v>2500</v>
      </c>
    </row>
    <row r="250" ht="12.75">
      <c r="B250" t="s">
        <v>186</v>
      </c>
    </row>
    <row r="251" spans="5:6" ht="12.75">
      <c r="E251" s="19">
        <f>E247*E249*E248*POWER(10,-2)</f>
        <v>8344.78021978021</v>
      </c>
      <c r="F251" t="s">
        <v>185</v>
      </c>
    </row>
    <row r="252" spans="2:5" ht="12.75">
      <c r="B252" t="s">
        <v>198</v>
      </c>
      <c r="E252">
        <v>0.9</v>
      </c>
    </row>
    <row r="253" ht="12.75">
      <c r="B253" t="s">
        <v>189</v>
      </c>
    </row>
    <row r="254" spans="5:6" ht="12.75">
      <c r="E254" s="18">
        <f>E244/(E245*E252)</f>
        <v>91.57509157509156</v>
      </c>
      <c r="F254" t="s">
        <v>196</v>
      </c>
    </row>
    <row r="255" spans="2:6" ht="12.75">
      <c r="B255" t="s">
        <v>191</v>
      </c>
      <c r="E255">
        <v>600</v>
      </c>
      <c r="F255" t="s">
        <v>185</v>
      </c>
    </row>
    <row r="256" spans="2:6" ht="12.75">
      <c r="B256" t="s">
        <v>192</v>
      </c>
      <c r="E256" s="19">
        <f>E254*E255</f>
        <v>54945.05494505494</v>
      </c>
      <c r="F256" t="s">
        <v>185</v>
      </c>
    </row>
    <row r="257" spans="2:5" ht="12.75">
      <c r="B257" t="s">
        <v>199</v>
      </c>
      <c r="E257" s="17">
        <v>0.83</v>
      </c>
    </row>
    <row r="258" ht="12.75">
      <c r="B258" t="s">
        <v>197</v>
      </c>
    </row>
    <row r="259" spans="5:6" ht="12.75">
      <c r="E259" s="20">
        <f>E244*(TAN(ACOS(E257))-TAN(ACOS(E252)))</f>
        <v>14.076148525297242</v>
      </c>
      <c r="F259" t="s">
        <v>200</v>
      </c>
    </row>
    <row r="260" spans="2:6" ht="12.75">
      <c r="B260" t="s">
        <v>202</v>
      </c>
      <c r="E260" s="20">
        <v>700</v>
      </c>
      <c r="F260" t="s">
        <v>203</v>
      </c>
    </row>
    <row r="261" spans="2:6" ht="12.75">
      <c r="B261" t="s">
        <v>201</v>
      </c>
      <c r="E261">
        <f>E259*E260</f>
        <v>9853.303967708069</v>
      </c>
      <c r="F261" t="s">
        <v>185</v>
      </c>
    </row>
    <row r="262" spans="2:5" ht="12.75">
      <c r="B262" t="s">
        <v>205</v>
      </c>
      <c r="E262">
        <v>0.12</v>
      </c>
    </row>
    <row r="263" spans="2:6" ht="12.75">
      <c r="B263" t="s">
        <v>204</v>
      </c>
      <c r="E263">
        <f>E261*E262</f>
        <v>1182.396476124968</v>
      </c>
      <c r="F263" t="s">
        <v>185</v>
      </c>
    </row>
    <row r="264" spans="2:6" ht="12.75">
      <c r="B264" t="s">
        <v>193</v>
      </c>
      <c r="E264" s="19">
        <f>E251+E256+E263</f>
        <v>64472.23164096011</v>
      </c>
      <c r="F264" t="s">
        <v>185</v>
      </c>
    </row>
    <row r="266" spans="2:6" ht="12.75">
      <c r="B266" t="s">
        <v>206</v>
      </c>
      <c r="E266" s="19">
        <f>E264-E241</f>
        <v>2787.4490322644633</v>
      </c>
      <c r="F266" t="s">
        <v>185</v>
      </c>
    </row>
    <row r="268" ht="12.75">
      <c r="B268" t="s">
        <v>207</v>
      </c>
    </row>
    <row r="270" spans="5:6" ht="12.75">
      <c r="E270" s="19">
        <f>E266/E262</f>
        <v>23228.741935537197</v>
      </c>
      <c r="F270" t="s">
        <v>185</v>
      </c>
    </row>
    <row r="272" ht="12.75">
      <c r="E272" s="7" t="s">
        <v>34</v>
      </c>
    </row>
  </sheetData>
  <sheetProtection/>
  <hyperlinks>
    <hyperlink ref="E62" location="a1" display="a1"/>
    <hyperlink ref="A6" location="a52" display="a52"/>
    <hyperlink ref="E85" location="a1" display="a1"/>
    <hyperlink ref="A7" location="a82" display="a82"/>
    <hyperlink ref="A8" location="a105" display="a105"/>
    <hyperlink ref="E107" location="a1" display="a1"/>
    <hyperlink ref="E141" location="a1" display="a1"/>
    <hyperlink ref="A9" location="a127" display="a127"/>
    <hyperlink ref="E172" location="a1" display="a1"/>
    <hyperlink ref="A11" location="a160" display="a160"/>
    <hyperlink ref="E210" location="a1" display="a1"/>
    <hyperlink ref="A12" location="a191" display="a191"/>
    <hyperlink ref="A28" r:id="rId1" display="WEBSITE"/>
    <hyperlink ref="A13" location="Sheet1!A213" display="Sheet1!A213"/>
    <hyperlink ref="E272" location="a1" display="a1"/>
  </hyperlinks>
  <printOptions/>
  <pageMargins left="0.75" right="0.75" top="1" bottom="1" header="0.5" footer="0.5"/>
  <pageSetup horizontalDpi="300" verticalDpi="300" orientation="portrait" r:id="rId5"/>
  <drawing r:id="rId4"/>
  <legacyDrawing r:id="rId3"/>
  <oleObjects>
    <oleObject progId="MS_ClipArt_Gallery" shapeId="30998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PNG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C.S.Indulkar</dc:creator>
  <cp:keywords/>
  <dc:description/>
  <cp:lastModifiedBy>C.S Indulkar</cp:lastModifiedBy>
  <dcterms:created xsi:type="dcterms:W3CDTF">1999-02-16T17:29:53Z</dcterms:created>
  <dcterms:modified xsi:type="dcterms:W3CDTF">2012-11-24T11:30:13Z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