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<sst xmlns="http://schemas.openxmlformats.org/spreadsheetml/2006/main" count="283" uniqueCount="193">
  <si>
    <t>with Solutions</t>
  </si>
  <si>
    <t>CHAPTER 15</t>
  </si>
  <si>
    <t xml:space="preserve">Voltage &amp; Reactive Power Control Problems </t>
  </si>
  <si>
    <t>Topic</t>
  </si>
  <si>
    <t>Cost of power factor improvement</t>
  </si>
  <si>
    <t>Prob.15.1</t>
  </si>
  <si>
    <t>A consumer's load of 250 kw has power factor of 0.78 lagging. The power supply charges</t>
  </si>
  <si>
    <t>are 50 cents per kVa of maximum demand per month  plus 0.5 cents per kW -hr. The cost</t>
  </si>
  <si>
    <t>improving apparatus.</t>
  </si>
  <si>
    <t>Solution:</t>
  </si>
  <si>
    <t>P</t>
  </si>
  <si>
    <t>P kW</t>
  </si>
  <si>
    <t>New kVA</t>
  </si>
  <si>
    <t>Old kVA</t>
  </si>
  <si>
    <t xml:space="preserve">   kVAr capacity of power factor</t>
  </si>
  <si>
    <t xml:space="preserve">   improving apparatus</t>
  </si>
  <si>
    <t>O</t>
  </si>
  <si>
    <t>A</t>
  </si>
  <si>
    <t>C</t>
  </si>
  <si>
    <t>B</t>
  </si>
  <si>
    <r>
      <t>f</t>
    </r>
    <r>
      <rPr>
        <sz val="10"/>
        <rFont val="Arial"/>
        <family val="0"/>
      </rPr>
      <t>1</t>
    </r>
  </si>
  <si>
    <r>
      <t>f</t>
    </r>
    <r>
      <rPr>
        <sz val="10"/>
        <rFont val="Arial"/>
        <family val="0"/>
      </rPr>
      <t>2</t>
    </r>
  </si>
  <si>
    <t>pf1</t>
  </si>
  <si>
    <t>lag</t>
  </si>
  <si>
    <t>pf2</t>
  </si>
  <si>
    <t>kW</t>
  </si>
  <si>
    <r>
      <t>cos</t>
    </r>
    <r>
      <rPr>
        <sz val="10"/>
        <rFont val="Symbol"/>
        <family val="1"/>
      </rPr>
      <t xml:space="preserve"> f</t>
    </r>
    <r>
      <rPr>
        <sz val="10"/>
        <rFont val="Arial"/>
        <family val="0"/>
      </rPr>
      <t>1</t>
    </r>
  </si>
  <si>
    <r>
      <t>cos</t>
    </r>
    <r>
      <rPr>
        <sz val="10"/>
        <rFont val="Symbol"/>
        <family val="1"/>
      </rPr>
      <t xml:space="preserve"> f</t>
    </r>
    <r>
      <rPr>
        <sz val="10"/>
        <rFont val="Arial"/>
        <family val="0"/>
      </rPr>
      <t xml:space="preserve"> 2</t>
    </r>
  </si>
  <si>
    <t>kVAr capacity of power factor improving apparatus</t>
  </si>
  <si>
    <r>
      <t xml:space="preserve">=P * (tan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1- tan </t>
    </r>
    <r>
      <rPr>
        <sz val="10"/>
        <rFont val="Symbol"/>
        <family val="1"/>
      </rPr>
      <t>f</t>
    </r>
    <r>
      <rPr>
        <sz val="10"/>
        <rFont val="Arial"/>
        <family val="0"/>
      </rPr>
      <t>2)</t>
    </r>
  </si>
  <si>
    <t>cost of power supply</t>
  </si>
  <si>
    <t>U</t>
  </si>
  <si>
    <t>USD</t>
  </si>
  <si>
    <t>cost of energy</t>
  </si>
  <si>
    <t>E</t>
  </si>
  <si>
    <t>cost of apparatus</t>
  </si>
  <si>
    <t xml:space="preserve">I </t>
  </si>
  <si>
    <t>Interest &amp; depreciation</t>
  </si>
  <si>
    <t>%</t>
  </si>
  <si>
    <t>S</t>
  </si>
  <si>
    <t>D</t>
  </si>
  <si>
    <t>USD/kVa</t>
  </si>
  <si>
    <t>USD/kW-hr</t>
  </si>
  <si>
    <r>
      <t xml:space="preserve">or sin </t>
    </r>
    <r>
      <rPr>
        <sz val="10"/>
        <rFont val="Symbol"/>
        <family val="1"/>
      </rPr>
      <t>f</t>
    </r>
    <r>
      <rPr>
        <sz val="10"/>
        <rFont val="Arial"/>
        <family val="0"/>
      </rPr>
      <t>2 = A*(1/100)/U</t>
    </r>
  </si>
  <si>
    <r>
      <t xml:space="preserve">Cos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2 </t>
    </r>
  </si>
  <si>
    <t>Answer</t>
  </si>
  <si>
    <t xml:space="preserve"> of power factor improving apparatus is US dollar 10 per kVA, and the rate of interest </t>
  </si>
  <si>
    <t>&amp; depreciation is 10 %.  To what extent the power factor should be improved so that the</t>
  </si>
  <si>
    <t>amount saved is   a maximum?. Calculate also the  kVA capacity of the power factor</t>
  </si>
  <si>
    <r>
      <t>Annual charge for power factor improving apparatus = A*(I/100)*P*(tan</t>
    </r>
    <r>
      <rPr>
        <sz val="10"/>
        <rFont val="Symbol"/>
        <family val="1"/>
      </rPr>
      <t xml:space="preserve"> f</t>
    </r>
    <r>
      <rPr>
        <sz val="10"/>
        <rFont val="Arial"/>
        <family val="0"/>
      </rPr>
      <t xml:space="preserve">1 -tan </t>
    </r>
    <r>
      <rPr>
        <sz val="10"/>
        <rFont val="Symbol"/>
        <family val="1"/>
      </rPr>
      <t>f</t>
    </r>
    <r>
      <rPr>
        <sz val="10"/>
        <rFont val="Arial"/>
        <family val="0"/>
      </rPr>
      <t>2 )</t>
    </r>
  </si>
  <si>
    <t>Saving by improving the pf is = U*((P/ pf1)-(P/pf2))= Consumer's gross saving</t>
  </si>
  <si>
    <t>Consumer's net saving = D-B</t>
  </si>
  <si>
    <t xml:space="preserve">To maximize S, </t>
  </si>
  <si>
    <r>
      <t>(dS/d</t>
    </r>
    <r>
      <rPr>
        <sz val="10"/>
        <rFont val="Symbol"/>
        <family val="1"/>
      </rPr>
      <t xml:space="preserve"> f</t>
    </r>
    <r>
      <rPr>
        <sz val="10"/>
        <rFont val="Arial"/>
        <family val="0"/>
      </rPr>
      <t>2) =0= (dD/d</t>
    </r>
    <r>
      <rPr>
        <sz val="10"/>
        <rFont val="Symbol"/>
        <family val="1"/>
      </rPr>
      <t xml:space="preserve"> f</t>
    </r>
    <r>
      <rPr>
        <sz val="10"/>
        <rFont val="Arial"/>
        <family val="0"/>
      </rPr>
      <t xml:space="preserve">2 )-(dB/d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2) =-U*Ptan (</t>
    </r>
    <r>
      <rPr>
        <sz val="10"/>
        <rFont val="Symbol"/>
        <family val="1"/>
      </rPr>
      <t xml:space="preserve">f </t>
    </r>
    <r>
      <rPr>
        <sz val="10"/>
        <rFont val="Arial"/>
        <family val="0"/>
      </rPr>
      <t xml:space="preserve">2) * sec(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2)+ A*(I/100)*Psec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2*sec </t>
    </r>
    <r>
      <rPr>
        <sz val="10"/>
        <rFont val="Symbol"/>
        <family val="1"/>
      </rPr>
      <t>f</t>
    </r>
    <r>
      <rPr>
        <sz val="10"/>
        <rFont val="Arial"/>
        <family val="0"/>
      </rPr>
      <t>2</t>
    </r>
  </si>
  <si>
    <t>Capacity of power factor improving apparatus</t>
  </si>
  <si>
    <t>kVAr</t>
  </si>
  <si>
    <t>Top of Page</t>
  </si>
  <si>
    <t>Reactive power required to re-establish the fall in voltage due to load.</t>
  </si>
  <si>
    <t>Prob.15.2</t>
  </si>
  <si>
    <t>Three supply points A,B and C are connected to a common busbar M. Supply point A</t>
  </si>
  <si>
    <t>33 kV and is connected to M  by a 66/33kV transformer (0.1 pu reactance0 and a 33 kV</t>
  </si>
  <si>
    <t>line of 20 ohms reactance.</t>
  </si>
  <si>
    <t>The pu values a re based on a 100 MVA base.</t>
  </si>
  <si>
    <t>M</t>
  </si>
  <si>
    <t>.1 pu</t>
  </si>
  <si>
    <t>66/33 kV</t>
  </si>
  <si>
    <t>20 ohms</t>
  </si>
  <si>
    <t>66 kV</t>
  </si>
  <si>
    <t>33 kV</t>
  </si>
  <si>
    <t>Xb</t>
  </si>
  <si>
    <t>in 33 kV circuit</t>
  </si>
  <si>
    <t>MVAb</t>
  </si>
  <si>
    <t>ohms</t>
  </si>
  <si>
    <t xml:space="preserve">Line reactance </t>
  </si>
  <si>
    <t>Xl</t>
  </si>
  <si>
    <t>Xlpu</t>
  </si>
  <si>
    <t>pu</t>
  </si>
  <si>
    <t>j.1</t>
  </si>
  <si>
    <t>j1.836</t>
  </si>
  <si>
    <t>N</t>
  </si>
  <si>
    <t>Reactance M to A</t>
  </si>
  <si>
    <t>Reactance M to C</t>
  </si>
  <si>
    <t>Xa</t>
  </si>
  <si>
    <t>.1pu</t>
  </si>
  <si>
    <t>Xt</t>
  </si>
  <si>
    <t>Transformer reactance</t>
  </si>
  <si>
    <t>Xd</t>
  </si>
  <si>
    <t>Parallel combination of Xa &amp; Xd</t>
  </si>
  <si>
    <t>Xc</t>
  </si>
  <si>
    <t>Reactance  M to B</t>
  </si>
  <si>
    <t>Equivalent reactance M to N</t>
  </si>
  <si>
    <t>MVA</t>
  </si>
  <si>
    <t>at 0 power factor lagging</t>
  </si>
  <si>
    <r>
      <t>d</t>
    </r>
    <r>
      <rPr>
        <sz val="10"/>
        <rFont val="Arial"/>
        <family val="0"/>
      </rPr>
      <t xml:space="preserve"> Qm/ 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 Vm =1.73205*fault current=</t>
    </r>
  </si>
  <si>
    <t>Vars/Volt</t>
  </si>
  <si>
    <t>MVAr /kV</t>
  </si>
  <si>
    <t>kV</t>
  </si>
  <si>
    <t>Reactive power required</t>
  </si>
  <si>
    <t>Drop in voltage at M(l-L)</t>
  </si>
  <si>
    <t>MVAr</t>
  </si>
  <si>
    <t xml:space="preserve"> is maintain at  a nominal 66 kV and is connected to M through a 66/33 kV transformer</t>
  </si>
  <si>
    <t>Fault MVA at M = MVAb/equivalent reactance=</t>
  </si>
  <si>
    <t>Fault current = Fault MVA*1000/(1.73205*33)=</t>
  </si>
  <si>
    <t>Prob.15.3</t>
  </si>
  <si>
    <t xml:space="preserve">Two units of generators maintain 66 kV (L-L) and 60 kV (L-L) at the ends of an </t>
  </si>
  <si>
    <t>interconnection of inductive reactance per phase of 23.094 ohms and with negligible</t>
  </si>
  <si>
    <t>resistance and shunt capacitance. A load of 12 MW is to be transferred from the 66 kV</t>
  </si>
  <si>
    <t>Calculate the load angle across the interconnector, and the power factor of the current</t>
  </si>
  <si>
    <t>transmitted.</t>
  </si>
  <si>
    <t>unit to the other end.</t>
  </si>
  <si>
    <t>Prob. No:</t>
  </si>
  <si>
    <t>voltages</t>
  </si>
  <si>
    <t>Load angle for  a given load   across an interconnector with the ends maintained at different</t>
  </si>
  <si>
    <t>at different voltages</t>
  </si>
  <si>
    <t>jX</t>
  </si>
  <si>
    <t>Vs</t>
  </si>
  <si>
    <t>Vr</t>
  </si>
  <si>
    <t>I</t>
  </si>
  <si>
    <r>
      <t xml:space="preserve">Vs      </t>
    </r>
    <r>
      <rPr>
        <sz val="10"/>
        <rFont val="Symbol"/>
        <family val="1"/>
      </rPr>
      <t>d</t>
    </r>
  </si>
  <si>
    <r>
      <t xml:space="preserve">= Vs   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 - Vr o</t>
    </r>
  </si>
  <si>
    <t>j X</t>
  </si>
  <si>
    <t>Complex power</t>
  </si>
  <si>
    <t>X</t>
  </si>
  <si>
    <t>Real power</t>
  </si>
  <si>
    <r>
      <t xml:space="preserve">Sin </t>
    </r>
    <r>
      <rPr>
        <sz val="10"/>
        <rFont val="Symbol"/>
        <family val="1"/>
      </rPr>
      <t>d</t>
    </r>
  </si>
  <si>
    <r>
      <t xml:space="preserve">Vr.VsSin </t>
    </r>
    <r>
      <rPr>
        <sz val="10"/>
        <rFont val="Symbol"/>
        <family val="1"/>
      </rPr>
      <t>d/</t>
    </r>
    <r>
      <rPr>
        <sz val="10"/>
        <rFont val="Arial"/>
        <family val="2"/>
      </rPr>
      <t>X</t>
    </r>
  </si>
  <si>
    <t>MW</t>
  </si>
  <si>
    <t>=PX/Vr*Vs</t>
  </si>
  <si>
    <t>d</t>
  </si>
  <si>
    <t>deg</t>
  </si>
  <si>
    <r>
      <t xml:space="preserve">= VrVs Sin 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  -jVr (Vr-Vs Cos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 )</t>
    </r>
  </si>
  <si>
    <r>
      <t xml:space="preserve">tan </t>
    </r>
    <r>
      <rPr>
        <sz val="10"/>
        <rFont val="Symbol"/>
        <family val="1"/>
      </rPr>
      <t>f</t>
    </r>
  </si>
  <si>
    <r>
      <t xml:space="preserve">Cos </t>
    </r>
    <r>
      <rPr>
        <sz val="10"/>
        <rFont val="Symbol"/>
        <family val="1"/>
      </rPr>
      <t>d</t>
    </r>
  </si>
  <si>
    <r>
      <t xml:space="preserve">cos </t>
    </r>
    <r>
      <rPr>
        <sz val="10"/>
        <rFont val="Symbol"/>
        <family val="1"/>
      </rPr>
      <t>f</t>
    </r>
  </si>
  <si>
    <r>
      <t xml:space="preserve">=(-Vs cos </t>
    </r>
    <r>
      <rPr>
        <sz val="10"/>
        <rFont val="Symbol"/>
        <family val="1"/>
      </rPr>
      <t>d+</t>
    </r>
    <r>
      <rPr>
        <sz val="10"/>
        <rFont val="Arial"/>
        <family val="2"/>
      </rPr>
      <t xml:space="preserve"> Vr)/Vs Sin </t>
    </r>
    <r>
      <rPr>
        <sz val="10"/>
        <rFont val="Symbol"/>
        <family val="1"/>
      </rPr>
      <t>d</t>
    </r>
  </si>
  <si>
    <t>Load angle for a given load  across an interconnector with the ends maintained</t>
  </si>
  <si>
    <t>Two generating stations connected by an interconnector- voltage adjustments required to</t>
  </si>
  <si>
    <t>equalise the loads at the two stations</t>
  </si>
  <si>
    <t>Prob.15.4</t>
  </si>
  <si>
    <t xml:space="preserve">Two generating stations A and B are linked by a line and two transformers of total </t>
  </si>
  <si>
    <t xml:space="preserve"> by the busbars of A and 200 MW ,.85 pf lagging from B. Determine the phase angles</t>
  </si>
  <si>
    <t>= Vs Cos d + jVs Sind -Vr</t>
  </si>
  <si>
    <t>= Vr *I conjugate</t>
  </si>
  <si>
    <t>PA</t>
  </si>
  <si>
    <t>PB</t>
  </si>
  <si>
    <t>P1=100 MW,.9 pf</t>
  </si>
  <si>
    <t>P2=200MW, .85 pf</t>
  </si>
  <si>
    <t>X=</t>
  </si>
  <si>
    <t>Phasor diagram:</t>
  </si>
  <si>
    <t>VB</t>
  </si>
  <si>
    <t>VA</t>
  </si>
  <si>
    <t>jX.I</t>
  </si>
  <si>
    <r>
      <t>d</t>
    </r>
    <r>
      <rPr>
        <sz val="10"/>
        <rFont val="Arial"/>
        <family val="0"/>
      </rPr>
      <t>V</t>
    </r>
  </si>
  <si>
    <t>P1</t>
  </si>
  <si>
    <t>Q1</t>
  </si>
  <si>
    <t>=P1*tan (ACOS(pf1))</t>
  </si>
  <si>
    <t>P2</t>
  </si>
  <si>
    <t>Q2</t>
  </si>
  <si>
    <t>=P2*tan (ACOS(pf2))</t>
  </si>
  <si>
    <t>=PA-P1</t>
  </si>
  <si>
    <t>Q</t>
  </si>
  <si>
    <t>=QA-Q1</t>
  </si>
  <si>
    <t>=(Q1+Q2)/2</t>
  </si>
  <si>
    <t>From the phasor diagram,</t>
  </si>
  <si>
    <t>per phase</t>
  </si>
  <si>
    <t>=X*Pph/VB</t>
  </si>
  <si>
    <t>Pph</t>
  </si>
  <si>
    <r>
      <t>Sin</t>
    </r>
    <r>
      <rPr>
        <sz val="10"/>
        <rFont val="Symbol"/>
        <family val="1"/>
      </rPr>
      <t xml:space="preserve"> d</t>
    </r>
  </si>
  <si>
    <r>
      <t>=d</t>
    </r>
    <r>
      <rPr>
        <sz val="10"/>
        <rFont val="Arial"/>
        <family val="0"/>
      </rPr>
      <t>V/VA=</t>
    </r>
    <r>
      <rPr>
        <sz val="10"/>
        <rFont val="Symbol"/>
        <family val="1"/>
      </rPr>
      <t>d</t>
    </r>
    <r>
      <rPr>
        <sz val="10"/>
        <rFont val="Arial"/>
        <family val="0"/>
      </rPr>
      <t>V/VB=</t>
    </r>
  </si>
  <si>
    <t>Hence busbar A is 3.29 deg in advance of busbar B.</t>
  </si>
  <si>
    <r>
      <t>D</t>
    </r>
    <r>
      <rPr>
        <sz val="10"/>
        <rFont val="Arial"/>
        <family val="0"/>
      </rPr>
      <t>V</t>
    </r>
  </si>
  <si>
    <t>Qph</t>
  </si>
  <si>
    <t>kV per ph</t>
  </si>
  <si>
    <t>kV(L-L)</t>
  </si>
  <si>
    <t>5.75 kV increase on 132 side of A</t>
  </si>
  <si>
    <t>20 ohms referred to 132 kV and negligible resistance. A load of 100 MW .9 pf lagging is</t>
  </si>
  <si>
    <t>between the busbars of A and b, and the voltage adjustment required to equalize the load</t>
  </si>
  <si>
    <t>on each station. Initially both stations have busbar voltages of 11 kV which are in phase</t>
  </si>
  <si>
    <t>P, Q,   I</t>
  </si>
  <si>
    <t>To equalize the load on each station,</t>
  </si>
  <si>
    <t>PA = PB =</t>
  </si>
  <si>
    <t>QA = QB =</t>
  </si>
  <si>
    <t>,ignoring Qloss = I*IX in line</t>
  </si>
  <si>
    <t>most economical pf,</t>
  </si>
  <si>
    <t>of the reactive volt-ampere injection required at M to re-establish the original voltage.</t>
  </si>
  <si>
    <t xml:space="preserve">If at  a particular system load , the line voltage at M falls by 5 kV, calculate the magnitude </t>
  </si>
  <si>
    <t xml:space="preserve">(0.1 pu reactance) an a 33 kV line of reactance 20 ohms. Supply point B is nominally at </t>
  </si>
  <si>
    <t>required to equalize the loads at the two stations</t>
  </si>
  <si>
    <t xml:space="preserve">Two generating stations connected by an interconnector- voltage adjustments </t>
  </si>
  <si>
    <t>= XQph/VAph</t>
  </si>
  <si>
    <t>WEBSITE</t>
  </si>
  <si>
    <t>takes you to the start page after you have read this Chapter.</t>
  </si>
  <si>
    <t>Start page has links to other Chapters.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</si>
</sst>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Symbol"/>
      <family val="1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i/>
      <sz val="12"/>
      <color indexed="16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53" applyAlignment="1" applyProtection="1">
      <alignment horizontal="center"/>
      <protection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 quotePrefix="1">
      <alignment/>
    </xf>
    <xf numFmtId="0" fontId="4" fillId="0" borderId="0" xfId="53" applyAlignment="1" applyProtection="1">
      <alignment/>
      <protection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quotePrefix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39</xdr:row>
      <xdr:rowOff>0</xdr:rowOff>
    </xdr:from>
    <xdr:to>
      <xdr:col>5</xdr:col>
      <xdr:colOff>571500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>
          <a:off x="1600200" y="661035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39</xdr:row>
      <xdr:rowOff>0</xdr:rowOff>
    </xdr:from>
    <xdr:to>
      <xdr:col>5</xdr:col>
      <xdr:colOff>590550</xdr:colOff>
      <xdr:row>49</xdr:row>
      <xdr:rowOff>66675</xdr:rowOff>
    </xdr:to>
    <xdr:sp>
      <xdr:nvSpPr>
        <xdr:cNvPr id="2" name="Line 2"/>
        <xdr:cNvSpPr>
          <a:spLocks/>
        </xdr:cNvSpPr>
      </xdr:nvSpPr>
      <xdr:spPr>
        <a:xfrm>
          <a:off x="3638550" y="6610350"/>
          <a:ext cx="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39</xdr:row>
      <xdr:rowOff>9525</xdr:rowOff>
    </xdr:from>
    <xdr:to>
      <xdr:col>5</xdr:col>
      <xdr:colOff>600075</xdr:colOff>
      <xdr:row>46</xdr:row>
      <xdr:rowOff>57150</xdr:rowOff>
    </xdr:to>
    <xdr:sp>
      <xdr:nvSpPr>
        <xdr:cNvPr id="3" name="Line 3"/>
        <xdr:cNvSpPr>
          <a:spLocks/>
        </xdr:cNvSpPr>
      </xdr:nvSpPr>
      <xdr:spPr>
        <a:xfrm>
          <a:off x="1600200" y="6619875"/>
          <a:ext cx="204787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39</xdr:row>
      <xdr:rowOff>9525</xdr:rowOff>
    </xdr:from>
    <xdr:to>
      <xdr:col>5</xdr:col>
      <xdr:colOff>600075</xdr:colOff>
      <xdr:row>49</xdr:row>
      <xdr:rowOff>76200</xdr:rowOff>
    </xdr:to>
    <xdr:sp>
      <xdr:nvSpPr>
        <xdr:cNvPr id="4" name="Line 4"/>
        <xdr:cNvSpPr>
          <a:spLocks/>
        </xdr:cNvSpPr>
      </xdr:nvSpPr>
      <xdr:spPr>
        <a:xfrm>
          <a:off x="1590675" y="6619875"/>
          <a:ext cx="205740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38</xdr:row>
      <xdr:rowOff>66675</xdr:rowOff>
    </xdr:from>
    <xdr:to>
      <xdr:col>3</xdr:col>
      <xdr:colOff>561975</xdr:colOff>
      <xdr:row>38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1600200" y="65151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38</xdr:row>
      <xdr:rowOff>76200</xdr:rowOff>
    </xdr:from>
    <xdr:to>
      <xdr:col>5</xdr:col>
      <xdr:colOff>590550</xdr:colOff>
      <xdr:row>38</xdr:row>
      <xdr:rowOff>76200</xdr:rowOff>
    </xdr:to>
    <xdr:sp>
      <xdr:nvSpPr>
        <xdr:cNvPr id="6" name="Line 7"/>
        <xdr:cNvSpPr>
          <a:spLocks/>
        </xdr:cNvSpPr>
      </xdr:nvSpPr>
      <xdr:spPr>
        <a:xfrm>
          <a:off x="2847975" y="65246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41</xdr:row>
      <xdr:rowOff>142875</xdr:rowOff>
    </xdr:from>
    <xdr:to>
      <xdr:col>3</xdr:col>
      <xdr:colOff>561975</xdr:colOff>
      <xdr:row>43</xdr:row>
      <xdr:rowOff>142875</xdr:rowOff>
    </xdr:to>
    <xdr:sp>
      <xdr:nvSpPr>
        <xdr:cNvPr id="7" name="Line 8"/>
        <xdr:cNvSpPr>
          <a:spLocks/>
        </xdr:cNvSpPr>
      </xdr:nvSpPr>
      <xdr:spPr>
        <a:xfrm flipH="1">
          <a:off x="1238250" y="7077075"/>
          <a:ext cx="1152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44</xdr:row>
      <xdr:rowOff>57150</xdr:rowOff>
    </xdr:from>
    <xdr:to>
      <xdr:col>4</xdr:col>
      <xdr:colOff>180975</xdr:colOff>
      <xdr:row>46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1200150" y="7477125"/>
          <a:ext cx="1419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46</xdr:row>
      <xdr:rowOff>66675</xdr:rowOff>
    </xdr:from>
    <xdr:to>
      <xdr:col>6</xdr:col>
      <xdr:colOff>57150</xdr:colOff>
      <xdr:row>47</xdr:row>
      <xdr:rowOff>76200</xdr:rowOff>
    </xdr:to>
    <xdr:sp>
      <xdr:nvSpPr>
        <xdr:cNvPr id="9" name="Line 10"/>
        <xdr:cNvSpPr>
          <a:spLocks/>
        </xdr:cNvSpPr>
      </xdr:nvSpPr>
      <xdr:spPr>
        <a:xfrm flipV="1">
          <a:off x="3714750" y="78105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47</xdr:row>
      <xdr:rowOff>152400</xdr:rowOff>
    </xdr:from>
    <xdr:to>
      <xdr:col>6</xdr:col>
      <xdr:colOff>57150</xdr:colOff>
      <xdr:row>49</xdr:row>
      <xdr:rowOff>76200</xdr:rowOff>
    </xdr:to>
    <xdr:sp>
      <xdr:nvSpPr>
        <xdr:cNvPr id="10" name="Line 11"/>
        <xdr:cNvSpPr>
          <a:spLocks/>
        </xdr:cNvSpPr>
      </xdr:nvSpPr>
      <xdr:spPr>
        <a:xfrm>
          <a:off x="3714750" y="8058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39</xdr:row>
      <xdr:rowOff>0</xdr:rowOff>
    </xdr:from>
    <xdr:to>
      <xdr:col>3</xdr:col>
      <xdr:colOff>57150</xdr:colOff>
      <xdr:row>40</xdr:row>
      <xdr:rowOff>76200</xdr:rowOff>
    </xdr:to>
    <xdr:sp>
      <xdr:nvSpPr>
        <xdr:cNvPr id="11" name="Arc 14"/>
        <xdr:cNvSpPr>
          <a:spLocks/>
        </xdr:cNvSpPr>
      </xdr:nvSpPr>
      <xdr:spPr>
        <a:xfrm>
          <a:off x="1809750" y="6610350"/>
          <a:ext cx="76200" cy="2381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38</xdr:row>
      <xdr:rowOff>152400</xdr:rowOff>
    </xdr:from>
    <xdr:to>
      <xdr:col>3</xdr:col>
      <xdr:colOff>276225</xdr:colOff>
      <xdr:row>40</xdr:row>
      <xdr:rowOff>133350</xdr:rowOff>
    </xdr:to>
    <xdr:sp>
      <xdr:nvSpPr>
        <xdr:cNvPr id="12" name="Arc 15"/>
        <xdr:cNvSpPr>
          <a:spLocks/>
        </xdr:cNvSpPr>
      </xdr:nvSpPr>
      <xdr:spPr>
        <a:xfrm>
          <a:off x="1990725" y="6600825"/>
          <a:ext cx="114300" cy="3048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88</xdr:row>
      <xdr:rowOff>76200</xdr:rowOff>
    </xdr:from>
    <xdr:to>
      <xdr:col>2</xdr:col>
      <xdr:colOff>361950</xdr:colOff>
      <xdr:row>90</xdr:row>
      <xdr:rowOff>152400</xdr:rowOff>
    </xdr:to>
    <xdr:sp>
      <xdr:nvSpPr>
        <xdr:cNvPr id="13" name="Line 16"/>
        <xdr:cNvSpPr>
          <a:spLocks/>
        </xdr:cNvSpPr>
      </xdr:nvSpPr>
      <xdr:spPr>
        <a:xfrm>
          <a:off x="1581150" y="146208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89</xdr:row>
      <xdr:rowOff>104775</xdr:rowOff>
    </xdr:from>
    <xdr:to>
      <xdr:col>3</xdr:col>
      <xdr:colOff>314325</xdr:colOff>
      <xdr:row>89</xdr:row>
      <xdr:rowOff>104775</xdr:rowOff>
    </xdr:to>
    <xdr:sp>
      <xdr:nvSpPr>
        <xdr:cNvPr id="14" name="Line 17"/>
        <xdr:cNvSpPr>
          <a:spLocks/>
        </xdr:cNvSpPr>
      </xdr:nvSpPr>
      <xdr:spPr>
        <a:xfrm>
          <a:off x="1581150" y="148113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89</xdr:row>
      <xdr:rowOff>28575</xdr:rowOff>
    </xdr:from>
    <xdr:to>
      <xdr:col>3</xdr:col>
      <xdr:colOff>371475</xdr:colOff>
      <xdr:row>90</xdr:row>
      <xdr:rowOff>28575</xdr:rowOff>
    </xdr:to>
    <xdr:sp>
      <xdr:nvSpPr>
        <xdr:cNvPr id="15" name="Freeform 18"/>
        <xdr:cNvSpPr>
          <a:spLocks/>
        </xdr:cNvSpPr>
      </xdr:nvSpPr>
      <xdr:spPr>
        <a:xfrm>
          <a:off x="2114550" y="14735175"/>
          <a:ext cx="85725" cy="161925"/>
        </a:xfrm>
        <a:custGeom>
          <a:pathLst>
            <a:path h="17" w="9">
              <a:moveTo>
                <a:pt x="0" y="0"/>
              </a:moveTo>
              <a:cubicBezTo>
                <a:pt x="4" y="2"/>
                <a:pt x="6" y="3"/>
                <a:pt x="4" y="8"/>
              </a:cubicBezTo>
              <a:cubicBezTo>
                <a:pt x="5" y="11"/>
                <a:pt x="9" y="17"/>
                <a:pt x="2" y="1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89</xdr:row>
      <xdr:rowOff>9525</xdr:rowOff>
    </xdr:from>
    <xdr:to>
      <xdr:col>3</xdr:col>
      <xdr:colOff>457200</xdr:colOff>
      <xdr:row>90</xdr:row>
      <xdr:rowOff>47625</xdr:rowOff>
    </xdr:to>
    <xdr:sp>
      <xdr:nvSpPr>
        <xdr:cNvPr id="16" name="Freeform 19"/>
        <xdr:cNvSpPr>
          <a:spLocks/>
        </xdr:cNvSpPr>
      </xdr:nvSpPr>
      <xdr:spPr>
        <a:xfrm>
          <a:off x="2228850" y="14716125"/>
          <a:ext cx="57150" cy="200025"/>
        </a:xfrm>
        <a:custGeom>
          <a:pathLst>
            <a:path h="21" w="6">
              <a:moveTo>
                <a:pt x="6" y="0"/>
              </a:moveTo>
              <a:cubicBezTo>
                <a:pt x="3" y="1"/>
                <a:pt x="1" y="7"/>
                <a:pt x="1" y="7"/>
              </a:cubicBezTo>
              <a:cubicBezTo>
                <a:pt x="4" y="12"/>
                <a:pt x="0" y="13"/>
                <a:pt x="3" y="19"/>
              </a:cubicBezTo>
              <a:cubicBezTo>
                <a:pt x="4" y="20"/>
                <a:pt x="6" y="21"/>
                <a:pt x="6" y="2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89</xdr:row>
      <xdr:rowOff>104775</xdr:rowOff>
    </xdr:from>
    <xdr:to>
      <xdr:col>4</xdr:col>
      <xdr:colOff>228600</xdr:colOff>
      <xdr:row>89</xdr:row>
      <xdr:rowOff>104775</xdr:rowOff>
    </xdr:to>
    <xdr:sp>
      <xdr:nvSpPr>
        <xdr:cNvPr id="17" name="Line 20"/>
        <xdr:cNvSpPr>
          <a:spLocks/>
        </xdr:cNvSpPr>
      </xdr:nvSpPr>
      <xdr:spPr>
        <a:xfrm>
          <a:off x="2257425" y="148113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89</xdr:row>
      <xdr:rowOff>19050</xdr:rowOff>
    </xdr:from>
    <xdr:to>
      <xdr:col>5</xdr:col>
      <xdr:colOff>371475</xdr:colOff>
      <xdr:row>89</xdr:row>
      <xdr:rowOff>114300</xdr:rowOff>
    </xdr:to>
    <xdr:sp>
      <xdr:nvSpPr>
        <xdr:cNvPr id="18" name="Freeform 22"/>
        <xdr:cNvSpPr>
          <a:spLocks/>
        </xdr:cNvSpPr>
      </xdr:nvSpPr>
      <xdr:spPr>
        <a:xfrm>
          <a:off x="3267075" y="14725650"/>
          <a:ext cx="152400" cy="95250"/>
        </a:xfrm>
        <a:custGeom>
          <a:pathLst>
            <a:path h="10" w="16">
              <a:moveTo>
                <a:pt x="0" y="8"/>
              </a:moveTo>
              <a:cubicBezTo>
                <a:pt x="2" y="1"/>
                <a:pt x="0" y="1"/>
                <a:pt x="6" y="3"/>
              </a:cubicBezTo>
              <a:cubicBezTo>
                <a:pt x="11" y="10"/>
                <a:pt x="5" y="0"/>
                <a:pt x="12" y="2"/>
              </a:cubicBezTo>
              <a:cubicBezTo>
                <a:pt x="15" y="6"/>
                <a:pt x="13" y="4"/>
                <a:pt x="16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89</xdr:row>
      <xdr:rowOff>104775</xdr:rowOff>
    </xdr:from>
    <xdr:to>
      <xdr:col>5</xdr:col>
      <xdr:colOff>209550</xdr:colOff>
      <xdr:row>89</xdr:row>
      <xdr:rowOff>104775</xdr:rowOff>
    </xdr:to>
    <xdr:sp>
      <xdr:nvSpPr>
        <xdr:cNvPr id="19" name="Line 24"/>
        <xdr:cNvSpPr>
          <a:spLocks/>
        </xdr:cNvSpPr>
      </xdr:nvSpPr>
      <xdr:spPr>
        <a:xfrm>
          <a:off x="2809875" y="148113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89</xdr:row>
      <xdr:rowOff>76200</xdr:rowOff>
    </xdr:from>
    <xdr:to>
      <xdr:col>6</xdr:col>
      <xdr:colOff>314325</xdr:colOff>
      <xdr:row>89</xdr:row>
      <xdr:rowOff>76200</xdr:rowOff>
    </xdr:to>
    <xdr:sp>
      <xdr:nvSpPr>
        <xdr:cNvPr id="20" name="Line 25"/>
        <xdr:cNvSpPr>
          <a:spLocks/>
        </xdr:cNvSpPr>
      </xdr:nvSpPr>
      <xdr:spPr>
        <a:xfrm>
          <a:off x="3419475" y="147828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88</xdr:row>
      <xdr:rowOff>76200</xdr:rowOff>
    </xdr:from>
    <xdr:to>
      <xdr:col>6</xdr:col>
      <xdr:colOff>304800</xdr:colOff>
      <xdr:row>90</xdr:row>
      <xdr:rowOff>114300</xdr:rowOff>
    </xdr:to>
    <xdr:sp>
      <xdr:nvSpPr>
        <xdr:cNvPr id="21" name="Line 26"/>
        <xdr:cNvSpPr>
          <a:spLocks/>
        </xdr:cNvSpPr>
      </xdr:nvSpPr>
      <xdr:spPr>
        <a:xfrm>
          <a:off x="3962400" y="146208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95250</xdr:rowOff>
    </xdr:from>
    <xdr:to>
      <xdr:col>5</xdr:col>
      <xdr:colOff>0</xdr:colOff>
      <xdr:row>91</xdr:row>
      <xdr:rowOff>76200</xdr:rowOff>
    </xdr:to>
    <xdr:sp>
      <xdr:nvSpPr>
        <xdr:cNvPr id="22" name="Line 27"/>
        <xdr:cNvSpPr>
          <a:spLocks/>
        </xdr:cNvSpPr>
      </xdr:nvSpPr>
      <xdr:spPr>
        <a:xfrm>
          <a:off x="3048000" y="148018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92</xdr:row>
      <xdr:rowOff>47625</xdr:rowOff>
    </xdr:from>
    <xdr:to>
      <xdr:col>5</xdr:col>
      <xdr:colOff>0</xdr:colOff>
      <xdr:row>94</xdr:row>
      <xdr:rowOff>66675</xdr:rowOff>
    </xdr:to>
    <xdr:sp>
      <xdr:nvSpPr>
        <xdr:cNvPr id="23" name="Line 29"/>
        <xdr:cNvSpPr>
          <a:spLocks/>
        </xdr:cNvSpPr>
      </xdr:nvSpPr>
      <xdr:spPr>
        <a:xfrm>
          <a:off x="3048000" y="152400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94</xdr:row>
      <xdr:rowOff>19050</xdr:rowOff>
    </xdr:from>
    <xdr:to>
      <xdr:col>5</xdr:col>
      <xdr:colOff>95250</xdr:colOff>
      <xdr:row>94</xdr:row>
      <xdr:rowOff>95250</xdr:rowOff>
    </xdr:to>
    <xdr:sp>
      <xdr:nvSpPr>
        <xdr:cNvPr id="24" name="Freeform 30"/>
        <xdr:cNvSpPr>
          <a:spLocks/>
        </xdr:cNvSpPr>
      </xdr:nvSpPr>
      <xdr:spPr>
        <a:xfrm>
          <a:off x="2990850" y="15535275"/>
          <a:ext cx="152400" cy="76200"/>
        </a:xfrm>
        <a:custGeom>
          <a:pathLst>
            <a:path h="8" w="16">
              <a:moveTo>
                <a:pt x="0" y="3"/>
              </a:moveTo>
              <a:cubicBezTo>
                <a:pt x="1" y="7"/>
                <a:pt x="3" y="8"/>
                <a:pt x="7" y="7"/>
              </a:cubicBezTo>
              <a:cubicBezTo>
                <a:pt x="9" y="0"/>
                <a:pt x="8" y="5"/>
                <a:pt x="12" y="8"/>
              </a:cubicBezTo>
              <a:cubicBezTo>
                <a:pt x="15" y="7"/>
                <a:pt x="16" y="7"/>
                <a:pt x="16" y="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94</xdr:row>
      <xdr:rowOff>133350</xdr:rowOff>
    </xdr:from>
    <xdr:to>
      <xdr:col>5</xdr:col>
      <xdr:colOff>85725</xdr:colOff>
      <xdr:row>95</xdr:row>
      <xdr:rowOff>38100</xdr:rowOff>
    </xdr:to>
    <xdr:sp>
      <xdr:nvSpPr>
        <xdr:cNvPr id="25" name="Freeform 31"/>
        <xdr:cNvSpPr>
          <a:spLocks/>
        </xdr:cNvSpPr>
      </xdr:nvSpPr>
      <xdr:spPr>
        <a:xfrm>
          <a:off x="2981325" y="15649575"/>
          <a:ext cx="152400" cy="66675"/>
        </a:xfrm>
        <a:custGeom>
          <a:pathLst>
            <a:path h="7" w="16">
              <a:moveTo>
                <a:pt x="0" y="6"/>
              </a:moveTo>
              <a:cubicBezTo>
                <a:pt x="2" y="1"/>
                <a:pt x="3" y="0"/>
                <a:pt x="7" y="3"/>
              </a:cubicBezTo>
              <a:cubicBezTo>
                <a:pt x="7" y="4"/>
                <a:pt x="7" y="6"/>
                <a:pt x="8" y="6"/>
              </a:cubicBezTo>
              <a:cubicBezTo>
                <a:pt x="9" y="6"/>
                <a:pt x="8" y="3"/>
                <a:pt x="9" y="3"/>
              </a:cubicBezTo>
              <a:cubicBezTo>
                <a:pt x="16" y="2"/>
                <a:pt x="15" y="4"/>
                <a:pt x="15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95</xdr:row>
      <xdr:rowOff>38100</xdr:rowOff>
    </xdr:from>
    <xdr:to>
      <xdr:col>5</xdr:col>
      <xdr:colOff>0</xdr:colOff>
      <xdr:row>97</xdr:row>
      <xdr:rowOff>28575</xdr:rowOff>
    </xdr:to>
    <xdr:sp>
      <xdr:nvSpPr>
        <xdr:cNvPr id="26" name="Line 32"/>
        <xdr:cNvSpPr>
          <a:spLocks/>
        </xdr:cNvSpPr>
      </xdr:nvSpPr>
      <xdr:spPr>
        <a:xfrm>
          <a:off x="3048000" y="157162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97</xdr:row>
      <xdr:rowOff>0</xdr:rowOff>
    </xdr:from>
    <xdr:to>
      <xdr:col>5</xdr:col>
      <xdr:colOff>285750</xdr:colOff>
      <xdr:row>97</xdr:row>
      <xdr:rowOff>0</xdr:rowOff>
    </xdr:to>
    <xdr:sp>
      <xdr:nvSpPr>
        <xdr:cNvPr id="27" name="Line 33"/>
        <xdr:cNvSpPr>
          <a:spLocks/>
        </xdr:cNvSpPr>
      </xdr:nvSpPr>
      <xdr:spPr>
        <a:xfrm>
          <a:off x="2790825" y="160020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89</xdr:row>
      <xdr:rowOff>28575</xdr:rowOff>
    </xdr:from>
    <xdr:to>
      <xdr:col>4</xdr:col>
      <xdr:colOff>381000</xdr:colOff>
      <xdr:row>89</xdr:row>
      <xdr:rowOff>123825</xdr:rowOff>
    </xdr:to>
    <xdr:sp>
      <xdr:nvSpPr>
        <xdr:cNvPr id="28" name="Freeform 36"/>
        <xdr:cNvSpPr>
          <a:spLocks/>
        </xdr:cNvSpPr>
      </xdr:nvSpPr>
      <xdr:spPr>
        <a:xfrm>
          <a:off x="2667000" y="14735175"/>
          <a:ext cx="152400" cy="95250"/>
        </a:xfrm>
        <a:custGeom>
          <a:pathLst>
            <a:path h="10" w="16">
              <a:moveTo>
                <a:pt x="0" y="8"/>
              </a:moveTo>
              <a:cubicBezTo>
                <a:pt x="2" y="1"/>
                <a:pt x="0" y="1"/>
                <a:pt x="6" y="3"/>
              </a:cubicBezTo>
              <a:cubicBezTo>
                <a:pt x="11" y="10"/>
                <a:pt x="5" y="0"/>
                <a:pt x="12" y="2"/>
              </a:cubicBezTo>
              <a:cubicBezTo>
                <a:pt x="15" y="6"/>
                <a:pt x="13" y="4"/>
                <a:pt x="16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104</xdr:row>
      <xdr:rowOff>28575</xdr:rowOff>
    </xdr:from>
    <xdr:to>
      <xdr:col>5</xdr:col>
      <xdr:colOff>381000</xdr:colOff>
      <xdr:row>104</xdr:row>
      <xdr:rowOff>123825</xdr:rowOff>
    </xdr:to>
    <xdr:sp>
      <xdr:nvSpPr>
        <xdr:cNvPr id="29" name="Freeform 39"/>
        <xdr:cNvSpPr>
          <a:spLocks/>
        </xdr:cNvSpPr>
      </xdr:nvSpPr>
      <xdr:spPr>
        <a:xfrm>
          <a:off x="3276600" y="17164050"/>
          <a:ext cx="152400" cy="95250"/>
        </a:xfrm>
        <a:custGeom>
          <a:pathLst>
            <a:path h="10" w="16">
              <a:moveTo>
                <a:pt x="0" y="8"/>
              </a:moveTo>
              <a:cubicBezTo>
                <a:pt x="2" y="1"/>
                <a:pt x="0" y="1"/>
                <a:pt x="6" y="3"/>
              </a:cubicBezTo>
              <a:cubicBezTo>
                <a:pt x="11" y="10"/>
                <a:pt x="5" y="0"/>
                <a:pt x="12" y="2"/>
              </a:cubicBezTo>
              <a:cubicBezTo>
                <a:pt x="15" y="6"/>
                <a:pt x="13" y="4"/>
                <a:pt x="16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107</xdr:row>
      <xdr:rowOff>95250</xdr:rowOff>
    </xdr:from>
    <xdr:to>
      <xdr:col>5</xdr:col>
      <xdr:colOff>57150</xdr:colOff>
      <xdr:row>108</xdr:row>
      <xdr:rowOff>104775</xdr:rowOff>
    </xdr:to>
    <xdr:sp>
      <xdr:nvSpPr>
        <xdr:cNvPr id="30" name="Freeform 42"/>
        <xdr:cNvSpPr>
          <a:spLocks/>
        </xdr:cNvSpPr>
      </xdr:nvSpPr>
      <xdr:spPr>
        <a:xfrm>
          <a:off x="3028950" y="17716500"/>
          <a:ext cx="76200" cy="171450"/>
        </a:xfrm>
        <a:custGeom>
          <a:pathLst>
            <a:path h="18" w="8">
              <a:moveTo>
                <a:pt x="3" y="0"/>
              </a:moveTo>
              <a:cubicBezTo>
                <a:pt x="6" y="4"/>
                <a:pt x="5" y="5"/>
                <a:pt x="1" y="8"/>
              </a:cubicBezTo>
              <a:cubicBezTo>
                <a:pt x="3" y="1"/>
                <a:pt x="7" y="8"/>
                <a:pt x="8" y="12"/>
              </a:cubicBezTo>
              <a:cubicBezTo>
                <a:pt x="1" y="17"/>
                <a:pt x="4" y="14"/>
                <a:pt x="0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106</xdr:row>
      <xdr:rowOff>28575</xdr:rowOff>
    </xdr:from>
    <xdr:to>
      <xdr:col>6</xdr:col>
      <xdr:colOff>495300</xdr:colOff>
      <xdr:row>107</xdr:row>
      <xdr:rowOff>57150</xdr:rowOff>
    </xdr:to>
    <xdr:sp>
      <xdr:nvSpPr>
        <xdr:cNvPr id="31" name="Oval 44"/>
        <xdr:cNvSpPr>
          <a:spLocks/>
        </xdr:cNvSpPr>
      </xdr:nvSpPr>
      <xdr:spPr>
        <a:xfrm>
          <a:off x="3962400" y="17487900"/>
          <a:ext cx="1905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104</xdr:row>
      <xdr:rowOff>95250</xdr:rowOff>
    </xdr:from>
    <xdr:to>
      <xdr:col>2</xdr:col>
      <xdr:colOff>400050</xdr:colOff>
      <xdr:row>106</xdr:row>
      <xdr:rowOff>19050</xdr:rowOff>
    </xdr:to>
    <xdr:sp>
      <xdr:nvSpPr>
        <xdr:cNvPr id="32" name="Line 46"/>
        <xdr:cNvSpPr>
          <a:spLocks/>
        </xdr:cNvSpPr>
      </xdr:nvSpPr>
      <xdr:spPr>
        <a:xfrm flipV="1">
          <a:off x="1619250" y="17230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104</xdr:row>
      <xdr:rowOff>85725</xdr:rowOff>
    </xdr:from>
    <xdr:to>
      <xdr:col>3</xdr:col>
      <xdr:colOff>238125</xdr:colOff>
      <xdr:row>104</xdr:row>
      <xdr:rowOff>85725</xdr:rowOff>
    </xdr:to>
    <xdr:sp>
      <xdr:nvSpPr>
        <xdr:cNvPr id="33" name="Line 47"/>
        <xdr:cNvSpPr>
          <a:spLocks/>
        </xdr:cNvSpPr>
      </xdr:nvSpPr>
      <xdr:spPr>
        <a:xfrm>
          <a:off x="1619250" y="17221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104</xdr:row>
      <xdr:rowOff>85725</xdr:rowOff>
    </xdr:from>
    <xdr:to>
      <xdr:col>4</xdr:col>
      <xdr:colOff>209550</xdr:colOff>
      <xdr:row>104</xdr:row>
      <xdr:rowOff>85725</xdr:rowOff>
    </xdr:to>
    <xdr:sp>
      <xdr:nvSpPr>
        <xdr:cNvPr id="34" name="Line 48"/>
        <xdr:cNvSpPr>
          <a:spLocks/>
        </xdr:cNvSpPr>
      </xdr:nvSpPr>
      <xdr:spPr>
        <a:xfrm>
          <a:off x="2209800" y="172212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104</xdr:row>
      <xdr:rowOff>85725</xdr:rowOff>
    </xdr:from>
    <xdr:to>
      <xdr:col>5</xdr:col>
      <xdr:colOff>219075</xdr:colOff>
      <xdr:row>104</xdr:row>
      <xdr:rowOff>85725</xdr:rowOff>
    </xdr:to>
    <xdr:sp>
      <xdr:nvSpPr>
        <xdr:cNvPr id="35" name="Line 49"/>
        <xdr:cNvSpPr>
          <a:spLocks/>
        </xdr:cNvSpPr>
      </xdr:nvSpPr>
      <xdr:spPr>
        <a:xfrm>
          <a:off x="2809875" y="172212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104</xdr:row>
      <xdr:rowOff>95250</xdr:rowOff>
    </xdr:from>
    <xdr:to>
      <xdr:col>6</xdr:col>
      <xdr:colOff>457200</xdr:colOff>
      <xdr:row>104</xdr:row>
      <xdr:rowOff>95250</xdr:rowOff>
    </xdr:to>
    <xdr:sp>
      <xdr:nvSpPr>
        <xdr:cNvPr id="36" name="Line 50"/>
        <xdr:cNvSpPr>
          <a:spLocks/>
        </xdr:cNvSpPr>
      </xdr:nvSpPr>
      <xdr:spPr>
        <a:xfrm>
          <a:off x="3429000" y="172307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104</xdr:row>
      <xdr:rowOff>85725</xdr:rowOff>
    </xdr:from>
    <xdr:to>
      <xdr:col>5</xdr:col>
      <xdr:colOff>0</xdr:colOff>
      <xdr:row>105</xdr:row>
      <xdr:rowOff>133350</xdr:rowOff>
    </xdr:to>
    <xdr:sp>
      <xdr:nvSpPr>
        <xdr:cNvPr id="37" name="Line 51"/>
        <xdr:cNvSpPr>
          <a:spLocks/>
        </xdr:cNvSpPr>
      </xdr:nvSpPr>
      <xdr:spPr>
        <a:xfrm flipV="1">
          <a:off x="3048000" y="172212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106</xdr:row>
      <xdr:rowOff>133350</xdr:rowOff>
    </xdr:from>
    <xdr:to>
      <xdr:col>5</xdr:col>
      <xdr:colOff>0</xdr:colOff>
      <xdr:row>107</xdr:row>
      <xdr:rowOff>114300</xdr:rowOff>
    </xdr:to>
    <xdr:sp>
      <xdr:nvSpPr>
        <xdr:cNvPr id="38" name="Line 52"/>
        <xdr:cNvSpPr>
          <a:spLocks/>
        </xdr:cNvSpPr>
      </xdr:nvSpPr>
      <xdr:spPr>
        <a:xfrm>
          <a:off x="3048000" y="175926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108</xdr:row>
      <xdr:rowOff>104775</xdr:rowOff>
    </xdr:from>
    <xdr:to>
      <xdr:col>5</xdr:col>
      <xdr:colOff>0</xdr:colOff>
      <xdr:row>109</xdr:row>
      <xdr:rowOff>152400</xdr:rowOff>
    </xdr:to>
    <xdr:sp>
      <xdr:nvSpPr>
        <xdr:cNvPr id="39" name="Line 53"/>
        <xdr:cNvSpPr>
          <a:spLocks/>
        </xdr:cNvSpPr>
      </xdr:nvSpPr>
      <xdr:spPr>
        <a:xfrm>
          <a:off x="3048000" y="178879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104</xdr:row>
      <xdr:rowOff>85725</xdr:rowOff>
    </xdr:from>
    <xdr:to>
      <xdr:col>6</xdr:col>
      <xdr:colOff>400050</xdr:colOff>
      <xdr:row>106</xdr:row>
      <xdr:rowOff>38100</xdr:rowOff>
    </xdr:to>
    <xdr:sp>
      <xdr:nvSpPr>
        <xdr:cNvPr id="40" name="Line 56"/>
        <xdr:cNvSpPr>
          <a:spLocks/>
        </xdr:cNvSpPr>
      </xdr:nvSpPr>
      <xdr:spPr>
        <a:xfrm>
          <a:off x="4057650" y="172212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111</xdr:row>
      <xdr:rowOff>0</xdr:rowOff>
    </xdr:from>
    <xdr:to>
      <xdr:col>6</xdr:col>
      <xdr:colOff>428625</xdr:colOff>
      <xdr:row>111</xdr:row>
      <xdr:rowOff>0</xdr:rowOff>
    </xdr:to>
    <xdr:sp>
      <xdr:nvSpPr>
        <xdr:cNvPr id="41" name="Line 58"/>
        <xdr:cNvSpPr>
          <a:spLocks/>
        </xdr:cNvSpPr>
      </xdr:nvSpPr>
      <xdr:spPr>
        <a:xfrm>
          <a:off x="1609725" y="18268950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107</xdr:row>
      <xdr:rowOff>66675</xdr:rowOff>
    </xdr:from>
    <xdr:to>
      <xdr:col>2</xdr:col>
      <xdr:colOff>390525</xdr:colOff>
      <xdr:row>110</xdr:row>
      <xdr:rowOff>152400</xdr:rowOff>
    </xdr:to>
    <xdr:sp>
      <xdr:nvSpPr>
        <xdr:cNvPr id="42" name="Line 59"/>
        <xdr:cNvSpPr>
          <a:spLocks/>
        </xdr:cNvSpPr>
      </xdr:nvSpPr>
      <xdr:spPr>
        <a:xfrm>
          <a:off x="1609725" y="176879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109</xdr:row>
      <xdr:rowOff>76200</xdr:rowOff>
    </xdr:from>
    <xdr:to>
      <xdr:col>5</xdr:col>
      <xdr:colOff>104775</xdr:colOff>
      <xdr:row>110</xdr:row>
      <xdr:rowOff>104775</xdr:rowOff>
    </xdr:to>
    <xdr:sp>
      <xdr:nvSpPr>
        <xdr:cNvPr id="43" name="Oval 60"/>
        <xdr:cNvSpPr>
          <a:spLocks/>
        </xdr:cNvSpPr>
      </xdr:nvSpPr>
      <xdr:spPr>
        <a:xfrm>
          <a:off x="2962275" y="18021300"/>
          <a:ext cx="1905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106</xdr:row>
      <xdr:rowOff>28575</xdr:rowOff>
    </xdr:from>
    <xdr:to>
      <xdr:col>2</xdr:col>
      <xdr:colOff>495300</xdr:colOff>
      <xdr:row>107</xdr:row>
      <xdr:rowOff>57150</xdr:rowOff>
    </xdr:to>
    <xdr:sp>
      <xdr:nvSpPr>
        <xdr:cNvPr id="44" name="Oval 61"/>
        <xdr:cNvSpPr>
          <a:spLocks/>
        </xdr:cNvSpPr>
      </xdr:nvSpPr>
      <xdr:spPr>
        <a:xfrm>
          <a:off x="1524000" y="17487900"/>
          <a:ext cx="1905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110</xdr:row>
      <xdr:rowOff>104775</xdr:rowOff>
    </xdr:from>
    <xdr:to>
      <xdr:col>5</xdr:col>
      <xdr:colOff>0</xdr:colOff>
      <xdr:row>111</xdr:row>
      <xdr:rowOff>9525</xdr:rowOff>
    </xdr:to>
    <xdr:sp>
      <xdr:nvSpPr>
        <xdr:cNvPr id="45" name="Line 62"/>
        <xdr:cNvSpPr>
          <a:spLocks/>
        </xdr:cNvSpPr>
      </xdr:nvSpPr>
      <xdr:spPr>
        <a:xfrm>
          <a:off x="3038475" y="18211800"/>
          <a:ext cx="95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107</xdr:row>
      <xdr:rowOff>66675</xdr:rowOff>
    </xdr:from>
    <xdr:to>
      <xdr:col>6</xdr:col>
      <xdr:colOff>409575</xdr:colOff>
      <xdr:row>111</xdr:row>
      <xdr:rowOff>9525</xdr:rowOff>
    </xdr:to>
    <xdr:sp>
      <xdr:nvSpPr>
        <xdr:cNvPr id="46" name="Line 63"/>
        <xdr:cNvSpPr>
          <a:spLocks/>
        </xdr:cNvSpPr>
      </xdr:nvSpPr>
      <xdr:spPr>
        <a:xfrm>
          <a:off x="4067175" y="176879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104</xdr:row>
      <xdr:rowOff>28575</xdr:rowOff>
    </xdr:from>
    <xdr:to>
      <xdr:col>3</xdr:col>
      <xdr:colOff>381000</xdr:colOff>
      <xdr:row>104</xdr:row>
      <xdr:rowOff>123825</xdr:rowOff>
    </xdr:to>
    <xdr:sp>
      <xdr:nvSpPr>
        <xdr:cNvPr id="47" name="Freeform 65"/>
        <xdr:cNvSpPr>
          <a:spLocks/>
        </xdr:cNvSpPr>
      </xdr:nvSpPr>
      <xdr:spPr>
        <a:xfrm>
          <a:off x="2057400" y="17164050"/>
          <a:ext cx="152400" cy="95250"/>
        </a:xfrm>
        <a:custGeom>
          <a:pathLst>
            <a:path h="10" w="16">
              <a:moveTo>
                <a:pt x="0" y="8"/>
              </a:moveTo>
              <a:cubicBezTo>
                <a:pt x="2" y="1"/>
                <a:pt x="0" y="1"/>
                <a:pt x="6" y="3"/>
              </a:cubicBezTo>
              <a:cubicBezTo>
                <a:pt x="11" y="10"/>
                <a:pt x="5" y="0"/>
                <a:pt x="12" y="2"/>
              </a:cubicBezTo>
              <a:cubicBezTo>
                <a:pt x="15" y="6"/>
                <a:pt x="13" y="4"/>
                <a:pt x="16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91</xdr:row>
      <xdr:rowOff>47625</xdr:rowOff>
    </xdr:from>
    <xdr:to>
      <xdr:col>5</xdr:col>
      <xdr:colOff>47625</xdr:colOff>
      <xdr:row>92</xdr:row>
      <xdr:rowOff>57150</xdr:rowOff>
    </xdr:to>
    <xdr:sp>
      <xdr:nvSpPr>
        <xdr:cNvPr id="48" name="Freeform 66"/>
        <xdr:cNvSpPr>
          <a:spLocks/>
        </xdr:cNvSpPr>
      </xdr:nvSpPr>
      <xdr:spPr>
        <a:xfrm>
          <a:off x="3019425" y="15078075"/>
          <a:ext cx="76200" cy="171450"/>
        </a:xfrm>
        <a:custGeom>
          <a:pathLst>
            <a:path h="18" w="8">
              <a:moveTo>
                <a:pt x="3" y="0"/>
              </a:moveTo>
              <a:cubicBezTo>
                <a:pt x="6" y="4"/>
                <a:pt x="5" y="5"/>
                <a:pt x="1" y="8"/>
              </a:cubicBezTo>
              <a:cubicBezTo>
                <a:pt x="3" y="1"/>
                <a:pt x="7" y="8"/>
                <a:pt x="8" y="12"/>
              </a:cubicBezTo>
              <a:cubicBezTo>
                <a:pt x="1" y="17"/>
                <a:pt x="4" y="14"/>
                <a:pt x="0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105</xdr:row>
      <xdr:rowOff>142875</xdr:rowOff>
    </xdr:from>
    <xdr:to>
      <xdr:col>5</xdr:col>
      <xdr:colOff>57150</xdr:colOff>
      <xdr:row>106</xdr:row>
      <xdr:rowOff>152400</xdr:rowOff>
    </xdr:to>
    <xdr:sp>
      <xdr:nvSpPr>
        <xdr:cNvPr id="49" name="Freeform 67"/>
        <xdr:cNvSpPr>
          <a:spLocks/>
        </xdr:cNvSpPr>
      </xdr:nvSpPr>
      <xdr:spPr>
        <a:xfrm>
          <a:off x="3028950" y="17440275"/>
          <a:ext cx="76200" cy="171450"/>
        </a:xfrm>
        <a:custGeom>
          <a:pathLst>
            <a:path h="18" w="8">
              <a:moveTo>
                <a:pt x="3" y="0"/>
              </a:moveTo>
              <a:cubicBezTo>
                <a:pt x="6" y="4"/>
                <a:pt x="5" y="5"/>
                <a:pt x="1" y="8"/>
              </a:cubicBezTo>
              <a:cubicBezTo>
                <a:pt x="3" y="1"/>
                <a:pt x="7" y="8"/>
                <a:pt x="8" y="12"/>
              </a:cubicBezTo>
              <a:cubicBezTo>
                <a:pt x="1" y="17"/>
                <a:pt x="4" y="14"/>
                <a:pt x="0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143</xdr:row>
      <xdr:rowOff>142875</xdr:rowOff>
    </xdr:from>
    <xdr:to>
      <xdr:col>3</xdr:col>
      <xdr:colOff>361950</xdr:colOff>
      <xdr:row>143</xdr:row>
      <xdr:rowOff>142875</xdr:rowOff>
    </xdr:to>
    <xdr:sp>
      <xdr:nvSpPr>
        <xdr:cNvPr id="50" name="Line 68"/>
        <xdr:cNvSpPr>
          <a:spLocks/>
        </xdr:cNvSpPr>
      </xdr:nvSpPr>
      <xdr:spPr>
        <a:xfrm>
          <a:off x="1466850" y="235934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143</xdr:row>
      <xdr:rowOff>66675</xdr:rowOff>
    </xdr:from>
    <xdr:to>
      <xdr:col>3</xdr:col>
      <xdr:colOff>523875</xdr:colOff>
      <xdr:row>144</xdr:row>
      <xdr:rowOff>0</xdr:rowOff>
    </xdr:to>
    <xdr:sp>
      <xdr:nvSpPr>
        <xdr:cNvPr id="51" name="Freeform 69"/>
        <xdr:cNvSpPr>
          <a:spLocks/>
        </xdr:cNvSpPr>
      </xdr:nvSpPr>
      <xdr:spPr>
        <a:xfrm>
          <a:off x="2200275" y="23517225"/>
          <a:ext cx="152400" cy="95250"/>
        </a:xfrm>
        <a:custGeom>
          <a:pathLst>
            <a:path h="10" w="16">
              <a:moveTo>
                <a:pt x="0" y="8"/>
              </a:moveTo>
              <a:cubicBezTo>
                <a:pt x="2" y="1"/>
                <a:pt x="0" y="1"/>
                <a:pt x="6" y="3"/>
              </a:cubicBezTo>
              <a:cubicBezTo>
                <a:pt x="11" y="10"/>
                <a:pt x="5" y="0"/>
                <a:pt x="12" y="2"/>
              </a:cubicBezTo>
              <a:cubicBezTo>
                <a:pt x="15" y="6"/>
                <a:pt x="13" y="4"/>
                <a:pt x="16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104</xdr:row>
      <xdr:rowOff>28575</xdr:rowOff>
    </xdr:from>
    <xdr:to>
      <xdr:col>4</xdr:col>
      <xdr:colOff>381000</xdr:colOff>
      <xdr:row>104</xdr:row>
      <xdr:rowOff>123825</xdr:rowOff>
    </xdr:to>
    <xdr:sp>
      <xdr:nvSpPr>
        <xdr:cNvPr id="52" name="Freeform 70"/>
        <xdr:cNvSpPr>
          <a:spLocks/>
        </xdr:cNvSpPr>
      </xdr:nvSpPr>
      <xdr:spPr>
        <a:xfrm>
          <a:off x="2667000" y="17164050"/>
          <a:ext cx="152400" cy="95250"/>
        </a:xfrm>
        <a:custGeom>
          <a:pathLst>
            <a:path h="10" w="16">
              <a:moveTo>
                <a:pt x="0" y="8"/>
              </a:moveTo>
              <a:cubicBezTo>
                <a:pt x="2" y="1"/>
                <a:pt x="0" y="1"/>
                <a:pt x="6" y="3"/>
              </a:cubicBezTo>
              <a:cubicBezTo>
                <a:pt x="11" y="10"/>
                <a:pt x="5" y="0"/>
                <a:pt x="12" y="2"/>
              </a:cubicBezTo>
              <a:cubicBezTo>
                <a:pt x="15" y="6"/>
                <a:pt x="13" y="4"/>
                <a:pt x="16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143</xdr:row>
      <xdr:rowOff>133350</xdr:rowOff>
    </xdr:from>
    <xdr:to>
      <xdr:col>4</xdr:col>
      <xdr:colOff>561975</xdr:colOff>
      <xdr:row>143</xdr:row>
      <xdr:rowOff>133350</xdr:rowOff>
    </xdr:to>
    <xdr:sp>
      <xdr:nvSpPr>
        <xdr:cNvPr id="53" name="Line 71"/>
        <xdr:cNvSpPr>
          <a:spLocks/>
        </xdr:cNvSpPr>
      </xdr:nvSpPr>
      <xdr:spPr>
        <a:xfrm>
          <a:off x="2352675" y="23583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143</xdr:row>
      <xdr:rowOff>133350</xdr:rowOff>
    </xdr:from>
    <xdr:to>
      <xdr:col>4</xdr:col>
      <xdr:colOff>561975</xdr:colOff>
      <xdr:row>146</xdr:row>
      <xdr:rowOff>133350</xdr:rowOff>
    </xdr:to>
    <xdr:sp>
      <xdr:nvSpPr>
        <xdr:cNvPr id="54" name="Line 73"/>
        <xdr:cNvSpPr>
          <a:spLocks/>
        </xdr:cNvSpPr>
      </xdr:nvSpPr>
      <xdr:spPr>
        <a:xfrm flipV="1">
          <a:off x="3000375" y="235839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144</xdr:row>
      <xdr:rowOff>0</xdr:rowOff>
    </xdr:from>
    <xdr:to>
      <xdr:col>2</xdr:col>
      <xdr:colOff>257175</xdr:colOff>
      <xdr:row>147</xdr:row>
      <xdr:rowOff>0</xdr:rowOff>
    </xdr:to>
    <xdr:sp>
      <xdr:nvSpPr>
        <xdr:cNvPr id="55" name="Line 74"/>
        <xdr:cNvSpPr>
          <a:spLocks/>
        </xdr:cNvSpPr>
      </xdr:nvSpPr>
      <xdr:spPr>
        <a:xfrm flipV="1">
          <a:off x="1476375" y="236124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143</xdr:row>
      <xdr:rowOff>123825</xdr:rowOff>
    </xdr:from>
    <xdr:to>
      <xdr:col>4</xdr:col>
      <xdr:colOff>504825</xdr:colOff>
      <xdr:row>143</xdr:row>
      <xdr:rowOff>133350</xdr:rowOff>
    </xdr:to>
    <xdr:sp>
      <xdr:nvSpPr>
        <xdr:cNvPr id="56" name="Line 75"/>
        <xdr:cNvSpPr>
          <a:spLocks/>
        </xdr:cNvSpPr>
      </xdr:nvSpPr>
      <xdr:spPr>
        <a:xfrm>
          <a:off x="2590800" y="235743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145</xdr:row>
      <xdr:rowOff>38100</xdr:rowOff>
    </xdr:from>
    <xdr:to>
      <xdr:col>2</xdr:col>
      <xdr:colOff>419100</xdr:colOff>
      <xdr:row>145</xdr:row>
      <xdr:rowOff>152400</xdr:rowOff>
    </xdr:to>
    <xdr:sp>
      <xdr:nvSpPr>
        <xdr:cNvPr id="57" name="Line 76"/>
        <xdr:cNvSpPr>
          <a:spLocks/>
        </xdr:cNvSpPr>
      </xdr:nvSpPr>
      <xdr:spPr>
        <a:xfrm flipH="1">
          <a:off x="1562100" y="23812500"/>
          <a:ext cx="762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145</xdr:row>
      <xdr:rowOff>142875</xdr:rowOff>
    </xdr:from>
    <xdr:to>
      <xdr:col>2</xdr:col>
      <xdr:colOff>552450</xdr:colOff>
      <xdr:row>145</xdr:row>
      <xdr:rowOff>152400</xdr:rowOff>
    </xdr:to>
    <xdr:sp>
      <xdr:nvSpPr>
        <xdr:cNvPr id="58" name="Line 77"/>
        <xdr:cNvSpPr>
          <a:spLocks/>
        </xdr:cNvSpPr>
      </xdr:nvSpPr>
      <xdr:spPr>
        <a:xfrm>
          <a:off x="1581150" y="23917275"/>
          <a:ext cx="190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148</xdr:row>
      <xdr:rowOff>38100</xdr:rowOff>
    </xdr:from>
    <xdr:to>
      <xdr:col>3</xdr:col>
      <xdr:colOff>152400</xdr:colOff>
      <xdr:row>148</xdr:row>
      <xdr:rowOff>152400</xdr:rowOff>
    </xdr:to>
    <xdr:sp>
      <xdr:nvSpPr>
        <xdr:cNvPr id="59" name="Line 80"/>
        <xdr:cNvSpPr>
          <a:spLocks/>
        </xdr:cNvSpPr>
      </xdr:nvSpPr>
      <xdr:spPr>
        <a:xfrm flipH="1">
          <a:off x="1914525" y="24298275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148</xdr:row>
      <xdr:rowOff>28575</xdr:rowOff>
    </xdr:from>
    <xdr:to>
      <xdr:col>2</xdr:col>
      <xdr:colOff>390525</xdr:colOff>
      <xdr:row>148</xdr:row>
      <xdr:rowOff>142875</xdr:rowOff>
    </xdr:to>
    <xdr:sp>
      <xdr:nvSpPr>
        <xdr:cNvPr id="60" name="Line 81"/>
        <xdr:cNvSpPr>
          <a:spLocks/>
        </xdr:cNvSpPr>
      </xdr:nvSpPr>
      <xdr:spPr>
        <a:xfrm flipH="1">
          <a:off x="1543050" y="24288750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148</xdr:row>
      <xdr:rowOff>142875</xdr:rowOff>
    </xdr:from>
    <xdr:to>
      <xdr:col>3</xdr:col>
      <xdr:colOff>266700</xdr:colOff>
      <xdr:row>148</xdr:row>
      <xdr:rowOff>142875</xdr:rowOff>
    </xdr:to>
    <xdr:sp>
      <xdr:nvSpPr>
        <xdr:cNvPr id="61" name="Line 82"/>
        <xdr:cNvSpPr>
          <a:spLocks/>
        </xdr:cNvSpPr>
      </xdr:nvSpPr>
      <xdr:spPr>
        <a:xfrm>
          <a:off x="1933575" y="244030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148</xdr:row>
      <xdr:rowOff>152400</xdr:rowOff>
    </xdr:from>
    <xdr:to>
      <xdr:col>2</xdr:col>
      <xdr:colOff>485775</xdr:colOff>
      <xdr:row>148</xdr:row>
      <xdr:rowOff>152400</xdr:rowOff>
    </xdr:to>
    <xdr:sp>
      <xdr:nvSpPr>
        <xdr:cNvPr id="62" name="Line 83"/>
        <xdr:cNvSpPr>
          <a:spLocks/>
        </xdr:cNvSpPr>
      </xdr:nvSpPr>
      <xdr:spPr>
        <a:xfrm>
          <a:off x="1543050" y="244125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149</xdr:row>
      <xdr:rowOff>38100</xdr:rowOff>
    </xdr:from>
    <xdr:to>
      <xdr:col>3</xdr:col>
      <xdr:colOff>295275</xdr:colOff>
      <xdr:row>149</xdr:row>
      <xdr:rowOff>38100</xdr:rowOff>
    </xdr:to>
    <xdr:sp>
      <xdr:nvSpPr>
        <xdr:cNvPr id="63" name="Line 84"/>
        <xdr:cNvSpPr>
          <a:spLocks/>
        </xdr:cNvSpPr>
      </xdr:nvSpPr>
      <xdr:spPr>
        <a:xfrm>
          <a:off x="1323975" y="244602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149</xdr:row>
      <xdr:rowOff>19050</xdr:rowOff>
    </xdr:from>
    <xdr:to>
      <xdr:col>6</xdr:col>
      <xdr:colOff>304800</xdr:colOff>
      <xdr:row>149</xdr:row>
      <xdr:rowOff>19050</xdr:rowOff>
    </xdr:to>
    <xdr:sp>
      <xdr:nvSpPr>
        <xdr:cNvPr id="64" name="Line 85"/>
        <xdr:cNvSpPr>
          <a:spLocks/>
        </xdr:cNvSpPr>
      </xdr:nvSpPr>
      <xdr:spPr>
        <a:xfrm>
          <a:off x="2447925" y="244411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153</xdr:row>
      <xdr:rowOff>9525</xdr:rowOff>
    </xdr:from>
    <xdr:to>
      <xdr:col>6</xdr:col>
      <xdr:colOff>285750</xdr:colOff>
      <xdr:row>153</xdr:row>
      <xdr:rowOff>9525</xdr:rowOff>
    </xdr:to>
    <xdr:sp>
      <xdr:nvSpPr>
        <xdr:cNvPr id="65" name="Line 86"/>
        <xdr:cNvSpPr>
          <a:spLocks/>
        </xdr:cNvSpPr>
      </xdr:nvSpPr>
      <xdr:spPr>
        <a:xfrm>
          <a:off x="2590800" y="250793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178</xdr:row>
      <xdr:rowOff>0</xdr:rowOff>
    </xdr:from>
    <xdr:to>
      <xdr:col>2</xdr:col>
      <xdr:colOff>114300</xdr:colOff>
      <xdr:row>179</xdr:row>
      <xdr:rowOff>19050</xdr:rowOff>
    </xdr:to>
    <xdr:sp>
      <xdr:nvSpPr>
        <xdr:cNvPr id="66" name="Oval 94"/>
        <xdr:cNvSpPr>
          <a:spLocks/>
        </xdr:cNvSpPr>
      </xdr:nvSpPr>
      <xdr:spPr>
        <a:xfrm>
          <a:off x="1133475" y="29117925"/>
          <a:ext cx="20002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177</xdr:row>
      <xdr:rowOff>152400</xdr:rowOff>
    </xdr:from>
    <xdr:to>
      <xdr:col>7</xdr:col>
      <xdr:colOff>600075</xdr:colOff>
      <xdr:row>179</xdr:row>
      <xdr:rowOff>9525</xdr:rowOff>
    </xdr:to>
    <xdr:sp>
      <xdr:nvSpPr>
        <xdr:cNvPr id="67" name="Oval 95"/>
        <xdr:cNvSpPr>
          <a:spLocks/>
        </xdr:cNvSpPr>
      </xdr:nvSpPr>
      <xdr:spPr>
        <a:xfrm>
          <a:off x="4667250" y="29108400"/>
          <a:ext cx="20002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178</xdr:row>
      <xdr:rowOff>76200</xdr:rowOff>
    </xdr:from>
    <xdr:to>
      <xdr:col>3</xdr:col>
      <xdr:colOff>19050</xdr:colOff>
      <xdr:row>178</xdr:row>
      <xdr:rowOff>76200</xdr:rowOff>
    </xdr:to>
    <xdr:sp>
      <xdr:nvSpPr>
        <xdr:cNvPr id="68" name="Line 96"/>
        <xdr:cNvSpPr>
          <a:spLocks/>
        </xdr:cNvSpPr>
      </xdr:nvSpPr>
      <xdr:spPr>
        <a:xfrm>
          <a:off x="1343025" y="291941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177</xdr:row>
      <xdr:rowOff>76200</xdr:rowOff>
    </xdr:from>
    <xdr:to>
      <xdr:col>3</xdr:col>
      <xdr:colOff>19050</xdr:colOff>
      <xdr:row>179</xdr:row>
      <xdr:rowOff>142875</xdr:rowOff>
    </xdr:to>
    <xdr:sp>
      <xdr:nvSpPr>
        <xdr:cNvPr id="69" name="Line 97"/>
        <xdr:cNvSpPr>
          <a:spLocks/>
        </xdr:cNvSpPr>
      </xdr:nvSpPr>
      <xdr:spPr>
        <a:xfrm>
          <a:off x="1847850" y="290322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178</xdr:row>
      <xdr:rowOff>76200</xdr:rowOff>
    </xdr:from>
    <xdr:to>
      <xdr:col>3</xdr:col>
      <xdr:colOff>514350</xdr:colOff>
      <xdr:row>178</xdr:row>
      <xdr:rowOff>76200</xdr:rowOff>
    </xdr:to>
    <xdr:sp>
      <xdr:nvSpPr>
        <xdr:cNvPr id="70" name="Line 98"/>
        <xdr:cNvSpPr>
          <a:spLocks/>
        </xdr:cNvSpPr>
      </xdr:nvSpPr>
      <xdr:spPr>
        <a:xfrm>
          <a:off x="1838325" y="291941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177</xdr:row>
      <xdr:rowOff>142875</xdr:rowOff>
    </xdr:from>
    <xdr:to>
      <xdr:col>6</xdr:col>
      <xdr:colOff>152400</xdr:colOff>
      <xdr:row>179</xdr:row>
      <xdr:rowOff>38100</xdr:rowOff>
    </xdr:to>
    <xdr:sp>
      <xdr:nvSpPr>
        <xdr:cNvPr id="71" name="Freeform 100"/>
        <xdr:cNvSpPr>
          <a:spLocks/>
        </xdr:cNvSpPr>
      </xdr:nvSpPr>
      <xdr:spPr>
        <a:xfrm>
          <a:off x="3752850" y="29098875"/>
          <a:ext cx="57150" cy="219075"/>
        </a:xfrm>
        <a:custGeom>
          <a:pathLst>
            <a:path h="23" w="6">
              <a:moveTo>
                <a:pt x="0" y="0"/>
              </a:moveTo>
              <a:cubicBezTo>
                <a:pt x="5" y="3"/>
                <a:pt x="3" y="6"/>
                <a:pt x="1" y="11"/>
              </a:cubicBezTo>
              <a:cubicBezTo>
                <a:pt x="6" y="19"/>
                <a:pt x="6" y="17"/>
                <a:pt x="0" y="2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177</xdr:row>
      <xdr:rowOff>142875</xdr:rowOff>
    </xdr:from>
    <xdr:to>
      <xdr:col>3</xdr:col>
      <xdr:colOff>561975</xdr:colOff>
      <xdr:row>179</xdr:row>
      <xdr:rowOff>38100</xdr:rowOff>
    </xdr:to>
    <xdr:sp>
      <xdr:nvSpPr>
        <xdr:cNvPr id="72" name="Freeform 101"/>
        <xdr:cNvSpPr>
          <a:spLocks/>
        </xdr:cNvSpPr>
      </xdr:nvSpPr>
      <xdr:spPr>
        <a:xfrm>
          <a:off x="2333625" y="29098875"/>
          <a:ext cx="57150" cy="219075"/>
        </a:xfrm>
        <a:custGeom>
          <a:pathLst>
            <a:path h="23" w="6">
              <a:moveTo>
                <a:pt x="0" y="0"/>
              </a:moveTo>
              <a:cubicBezTo>
                <a:pt x="5" y="3"/>
                <a:pt x="3" y="6"/>
                <a:pt x="1" y="11"/>
              </a:cubicBezTo>
              <a:cubicBezTo>
                <a:pt x="6" y="19"/>
                <a:pt x="6" y="17"/>
                <a:pt x="0" y="2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177</xdr:row>
      <xdr:rowOff>123825</xdr:rowOff>
    </xdr:from>
    <xdr:to>
      <xdr:col>6</xdr:col>
      <xdr:colOff>238125</xdr:colOff>
      <xdr:row>179</xdr:row>
      <xdr:rowOff>47625</xdr:rowOff>
    </xdr:to>
    <xdr:sp>
      <xdr:nvSpPr>
        <xdr:cNvPr id="73" name="Freeform 103"/>
        <xdr:cNvSpPr>
          <a:spLocks/>
        </xdr:cNvSpPr>
      </xdr:nvSpPr>
      <xdr:spPr>
        <a:xfrm>
          <a:off x="3819525" y="29079825"/>
          <a:ext cx="76200" cy="247650"/>
        </a:xfrm>
        <a:custGeom>
          <a:pathLst>
            <a:path h="26" w="8">
              <a:moveTo>
                <a:pt x="7" y="0"/>
              </a:moveTo>
              <a:cubicBezTo>
                <a:pt x="3" y="2"/>
                <a:pt x="1" y="2"/>
                <a:pt x="0" y="6"/>
              </a:cubicBezTo>
              <a:cubicBezTo>
                <a:pt x="4" y="9"/>
                <a:pt x="4" y="10"/>
                <a:pt x="3" y="14"/>
              </a:cubicBezTo>
              <a:cubicBezTo>
                <a:pt x="3" y="15"/>
                <a:pt x="3" y="17"/>
                <a:pt x="4" y="18"/>
              </a:cubicBezTo>
              <a:cubicBezTo>
                <a:pt x="5" y="19"/>
                <a:pt x="7" y="19"/>
                <a:pt x="7" y="20"/>
              </a:cubicBezTo>
              <a:cubicBezTo>
                <a:pt x="8" y="24"/>
                <a:pt x="3" y="23"/>
                <a:pt x="3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177</xdr:row>
      <xdr:rowOff>133350</xdr:rowOff>
    </xdr:from>
    <xdr:to>
      <xdr:col>4</xdr:col>
      <xdr:colOff>19050</xdr:colOff>
      <xdr:row>179</xdr:row>
      <xdr:rowOff>57150</xdr:rowOff>
    </xdr:to>
    <xdr:sp>
      <xdr:nvSpPr>
        <xdr:cNvPr id="74" name="Freeform 104"/>
        <xdr:cNvSpPr>
          <a:spLocks/>
        </xdr:cNvSpPr>
      </xdr:nvSpPr>
      <xdr:spPr>
        <a:xfrm>
          <a:off x="2381250" y="29089350"/>
          <a:ext cx="76200" cy="247650"/>
        </a:xfrm>
        <a:custGeom>
          <a:pathLst>
            <a:path h="26" w="8">
              <a:moveTo>
                <a:pt x="7" y="0"/>
              </a:moveTo>
              <a:cubicBezTo>
                <a:pt x="3" y="2"/>
                <a:pt x="1" y="2"/>
                <a:pt x="0" y="6"/>
              </a:cubicBezTo>
              <a:cubicBezTo>
                <a:pt x="4" y="9"/>
                <a:pt x="4" y="10"/>
                <a:pt x="3" y="14"/>
              </a:cubicBezTo>
              <a:cubicBezTo>
                <a:pt x="3" y="15"/>
                <a:pt x="3" y="17"/>
                <a:pt x="4" y="18"/>
              </a:cubicBezTo>
              <a:cubicBezTo>
                <a:pt x="5" y="19"/>
                <a:pt x="7" y="19"/>
                <a:pt x="7" y="20"/>
              </a:cubicBezTo>
              <a:cubicBezTo>
                <a:pt x="8" y="24"/>
                <a:pt x="3" y="23"/>
                <a:pt x="3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178</xdr:row>
      <xdr:rowOff>76200</xdr:rowOff>
    </xdr:from>
    <xdr:to>
      <xdr:col>6</xdr:col>
      <xdr:colOff>95250</xdr:colOff>
      <xdr:row>178</xdr:row>
      <xdr:rowOff>76200</xdr:rowOff>
    </xdr:to>
    <xdr:sp>
      <xdr:nvSpPr>
        <xdr:cNvPr id="75" name="Line 105"/>
        <xdr:cNvSpPr>
          <a:spLocks/>
        </xdr:cNvSpPr>
      </xdr:nvSpPr>
      <xdr:spPr>
        <a:xfrm>
          <a:off x="2409825" y="291941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178</xdr:row>
      <xdr:rowOff>66675</xdr:rowOff>
    </xdr:from>
    <xdr:to>
      <xdr:col>7</xdr:col>
      <xdr:colOff>409575</xdr:colOff>
      <xdr:row>178</xdr:row>
      <xdr:rowOff>66675</xdr:rowOff>
    </xdr:to>
    <xdr:sp>
      <xdr:nvSpPr>
        <xdr:cNvPr id="76" name="Line 106"/>
        <xdr:cNvSpPr>
          <a:spLocks/>
        </xdr:cNvSpPr>
      </xdr:nvSpPr>
      <xdr:spPr>
        <a:xfrm>
          <a:off x="3867150" y="291846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177</xdr:row>
      <xdr:rowOff>85725</xdr:rowOff>
    </xdr:from>
    <xdr:to>
      <xdr:col>7</xdr:col>
      <xdr:colOff>0</xdr:colOff>
      <xdr:row>179</xdr:row>
      <xdr:rowOff>142875</xdr:rowOff>
    </xdr:to>
    <xdr:sp>
      <xdr:nvSpPr>
        <xdr:cNvPr id="77" name="Line 107"/>
        <xdr:cNvSpPr>
          <a:spLocks/>
        </xdr:cNvSpPr>
      </xdr:nvSpPr>
      <xdr:spPr>
        <a:xfrm>
          <a:off x="4267200" y="290417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179</xdr:row>
      <xdr:rowOff>47625</xdr:rowOff>
    </xdr:from>
    <xdr:to>
      <xdr:col>7</xdr:col>
      <xdr:colOff>219075</xdr:colOff>
      <xdr:row>179</xdr:row>
      <xdr:rowOff>47625</xdr:rowOff>
    </xdr:to>
    <xdr:sp>
      <xdr:nvSpPr>
        <xdr:cNvPr id="78" name="Line 109"/>
        <xdr:cNvSpPr>
          <a:spLocks/>
        </xdr:cNvSpPr>
      </xdr:nvSpPr>
      <xdr:spPr>
        <a:xfrm flipH="1">
          <a:off x="4257675" y="293274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179</xdr:row>
      <xdr:rowOff>76200</xdr:rowOff>
    </xdr:from>
    <xdr:to>
      <xdr:col>3</xdr:col>
      <xdr:colOff>19050</xdr:colOff>
      <xdr:row>179</xdr:row>
      <xdr:rowOff>76200</xdr:rowOff>
    </xdr:to>
    <xdr:sp>
      <xdr:nvSpPr>
        <xdr:cNvPr id="79" name="Line 110"/>
        <xdr:cNvSpPr>
          <a:spLocks/>
        </xdr:cNvSpPr>
      </xdr:nvSpPr>
      <xdr:spPr>
        <a:xfrm flipH="1">
          <a:off x="1619250" y="293560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179</xdr:row>
      <xdr:rowOff>47625</xdr:rowOff>
    </xdr:from>
    <xdr:to>
      <xdr:col>7</xdr:col>
      <xdr:colOff>228600</xdr:colOff>
      <xdr:row>181</xdr:row>
      <xdr:rowOff>95250</xdr:rowOff>
    </xdr:to>
    <xdr:sp>
      <xdr:nvSpPr>
        <xdr:cNvPr id="80" name="Line 112"/>
        <xdr:cNvSpPr>
          <a:spLocks/>
        </xdr:cNvSpPr>
      </xdr:nvSpPr>
      <xdr:spPr>
        <a:xfrm>
          <a:off x="4495800" y="293274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179</xdr:row>
      <xdr:rowOff>76200</xdr:rowOff>
    </xdr:from>
    <xdr:to>
      <xdr:col>2</xdr:col>
      <xdr:colOff>400050</xdr:colOff>
      <xdr:row>181</xdr:row>
      <xdr:rowOff>123825</xdr:rowOff>
    </xdr:to>
    <xdr:sp>
      <xdr:nvSpPr>
        <xdr:cNvPr id="81" name="Line 113"/>
        <xdr:cNvSpPr>
          <a:spLocks/>
        </xdr:cNvSpPr>
      </xdr:nvSpPr>
      <xdr:spPr>
        <a:xfrm>
          <a:off x="1619250" y="293560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177</xdr:row>
      <xdr:rowOff>57150</xdr:rowOff>
    </xdr:from>
    <xdr:to>
      <xdr:col>2</xdr:col>
      <xdr:colOff>390525</xdr:colOff>
      <xdr:row>177</xdr:row>
      <xdr:rowOff>57150</xdr:rowOff>
    </xdr:to>
    <xdr:sp>
      <xdr:nvSpPr>
        <xdr:cNvPr id="82" name="Line 114"/>
        <xdr:cNvSpPr>
          <a:spLocks/>
        </xdr:cNvSpPr>
      </xdr:nvSpPr>
      <xdr:spPr>
        <a:xfrm>
          <a:off x="1133475" y="290131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177</xdr:row>
      <xdr:rowOff>76200</xdr:rowOff>
    </xdr:from>
    <xdr:to>
      <xdr:col>8</xdr:col>
      <xdr:colOff>57150</xdr:colOff>
      <xdr:row>177</xdr:row>
      <xdr:rowOff>76200</xdr:rowOff>
    </xdr:to>
    <xdr:sp>
      <xdr:nvSpPr>
        <xdr:cNvPr id="83" name="Line 115"/>
        <xdr:cNvSpPr>
          <a:spLocks/>
        </xdr:cNvSpPr>
      </xdr:nvSpPr>
      <xdr:spPr>
        <a:xfrm flipH="1">
          <a:off x="4505325" y="290322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177</xdr:row>
      <xdr:rowOff>57150</xdr:rowOff>
    </xdr:from>
    <xdr:to>
      <xdr:col>5</xdr:col>
      <xdr:colOff>19050</xdr:colOff>
      <xdr:row>177</xdr:row>
      <xdr:rowOff>57150</xdr:rowOff>
    </xdr:to>
    <xdr:sp>
      <xdr:nvSpPr>
        <xdr:cNvPr id="84" name="Line 116"/>
        <xdr:cNvSpPr>
          <a:spLocks/>
        </xdr:cNvSpPr>
      </xdr:nvSpPr>
      <xdr:spPr>
        <a:xfrm>
          <a:off x="2533650" y="290131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190</xdr:row>
      <xdr:rowOff>0</xdr:rowOff>
    </xdr:from>
    <xdr:to>
      <xdr:col>5</xdr:col>
      <xdr:colOff>66675</xdr:colOff>
      <xdr:row>190</xdr:row>
      <xdr:rowOff>0</xdr:rowOff>
    </xdr:to>
    <xdr:sp>
      <xdr:nvSpPr>
        <xdr:cNvPr id="85" name="Line 117"/>
        <xdr:cNvSpPr>
          <a:spLocks/>
        </xdr:cNvSpPr>
      </xdr:nvSpPr>
      <xdr:spPr>
        <a:xfrm>
          <a:off x="1819275" y="310610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190</xdr:row>
      <xdr:rowOff>0</xdr:rowOff>
    </xdr:from>
    <xdr:to>
      <xdr:col>3</xdr:col>
      <xdr:colOff>457200</xdr:colOff>
      <xdr:row>191</xdr:row>
      <xdr:rowOff>57150</xdr:rowOff>
    </xdr:to>
    <xdr:sp>
      <xdr:nvSpPr>
        <xdr:cNvPr id="86" name="Line 118"/>
        <xdr:cNvSpPr>
          <a:spLocks/>
        </xdr:cNvSpPr>
      </xdr:nvSpPr>
      <xdr:spPr>
        <a:xfrm>
          <a:off x="1828800" y="31061025"/>
          <a:ext cx="4572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187</xdr:row>
      <xdr:rowOff>66675</xdr:rowOff>
    </xdr:from>
    <xdr:to>
      <xdr:col>5</xdr:col>
      <xdr:colOff>257175</xdr:colOff>
      <xdr:row>190</xdr:row>
      <xdr:rowOff>0</xdr:rowOff>
    </xdr:to>
    <xdr:sp>
      <xdr:nvSpPr>
        <xdr:cNvPr id="87" name="Line 119"/>
        <xdr:cNvSpPr>
          <a:spLocks/>
        </xdr:cNvSpPr>
      </xdr:nvSpPr>
      <xdr:spPr>
        <a:xfrm flipV="1">
          <a:off x="3095625" y="30641925"/>
          <a:ext cx="2095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191</xdr:row>
      <xdr:rowOff>47625</xdr:rowOff>
    </xdr:from>
    <xdr:to>
      <xdr:col>4</xdr:col>
      <xdr:colOff>323850</xdr:colOff>
      <xdr:row>192</xdr:row>
      <xdr:rowOff>123825</xdr:rowOff>
    </xdr:to>
    <xdr:sp>
      <xdr:nvSpPr>
        <xdr:cNvPr id="88" name="Line 120"/>
        <xdr:cNvSpPr>
          <a:spLocks/>
        </xdr:cNvSpPr>
      </xdr:nvSpPr>
      <xdr:spPr>
        <a:xfrm>
          <a:off x="2276475" y="31270575"/>
          <a:ext cx="48577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190</xdr:row>
      <xdr:rowOff>19050</xdr:rowOff>
    </xdr:from>
    <xdr:to>
      <xdr:col>5</xdr:col>
      <xdr:colOff>28575</xdr:colOff>
      <xdr:row>192</xdr:row>
      <xdr:rowOff>152400</xdr:rowOff>
    </xdr:to>
    <xdr:sp>
      <xdr:nvSpPr>
        <xdr:cNvPr id="89" name="Line 121"/>
        <xdr:cNvSpPr>
          <a:spLocks/>
        </xdr:cNvSpPr>
      </xdr:nvSpPr>
      <xdr:spPr>
        <a:xfrm flipH="1">
          <a:off x="2828925" y="31080075"/>
          <a:ext cx="2476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192</xdr:row>
      <xdr:rowOff>0</xdr:rowOff>
    </xdr:from>
    <xdr:to>
      <xdr:col>4</xdr:col>
      <xdr:colOff>333375</xdr:colOff>
      <xdr:row>192</xdr:row>
      <xdr:rowOff>95250</xdr:rowOff>
    </xdr:to>
    <xdr:sp>
      <xdr:nvSpPr>
        <xdr:cNvPr id="90" name="Line 122"/>
        <xdr:cNvSpPr>
          <a:spLocks/>
        </xdr:cNvSpPr>
      </xdr:nvSpPr>
      <xdr:spPr>
        <a:xfrm flipV="1">
          <a:off x="2724150" y="31384875"/>
          <a:ext cx="476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191</xdr:row>
      <xdr:rowOff>142875</xdr:rowOff>
    </xdr:from>
    <xdr:to>
      <xdr:col>4</xdr:col>
      <xdr:colOff>466725</xdr:colOff>
      <xdr:row>192</xdr:row>
      <xdr:rowOff>38100</xdr:rowOff>
    </xdr:to>
    <xdr:sp>
      <xdr:nvSpPr>
        <xdr:cNvPr id="91" name="Line 123"/>
        <xdr:cNvSpPr>
          <a:spLocks/>
        </xdr:cNvSpPr>
      </xdr:nvSpPr>
      <xdr:spPr>
        <a:xfrm>
          <a:off x="2781300" y="31365825"/>
          <a:ext cx="1238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187</xdr:row>
      <xdr:rowOff>95250</xdr:rowOff>
    </xdr:from>
    <xdr:to>
      <xdr:col>5</xdr:col>
      <xdr:colOff>247650</xdr:colOff>
      <xdr:row>190</xdr:row>
      <xdr:rowOff>0</xdr:rowOff>
    </xdr:to>
    <xdr:sp>
      <xdr:nvSpPr>
        <xdr:cNvPr id="92" name="Line 124"/>
        <xdr:cNvSpPr>
          <a:spLocks/>
        </xdr:cNvSpPr>
      </xdr:nvSpPr>
      <xdr:spPr>
        <a:xfrm flipV="1">
          <a:off x="1819275" y="30670500"/>
          <a:ext cx="14763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187</xdr:row>
      <xdr:rowOff>76200</xdr:rowOff>
    </xdr:from>
    <xdr:to>
      <xdr:col>7</xdr:col>
      <xdr:colOff>28575</xdr:colOff>
      <xdr:row>187</xdr:row>
      <xdr:rowOff>76200</xdr:rowOff>
    </xdr:to>
    <xdr:sp>
      <xdr:nvSpPr>
        <xdr:cNvPr id="93" name="Line 126"/>
        <xdr:cNvSpPr>
          <a:spLocks/>
        </xdr:cNvSpPr>
      </xdr:nvSpPr>
      <xdr:spPr>
        <a:xfrm>
          <a:off x="3295650" y="306514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190</xdr:row>
      <xdr:rowOff>0</xdr:rowOff>
    </xdr:from>
    <xdr:to>
      <xdr:col>7</xdr:col>
      <xdr:colOff>76200</xdr:colOff>
      <xdr:row>190</xdr:row>
      <xdr:rowOff>9525</xdr:rowOff>
    </xdr:to>
    <xdr:sp>
      <xdr:nvSpPr>
        <xdr:cNvPr id="94" name="Line 127"/>
        <xdr:cNvSpPr>
          <a:spLocks/>
        </xdr:cNvSpPr>
      </xdr:nvSpPr>
      <xdr:spPr>
        <a:xfrm>
          <a:off x="3124200" y="31061025"/>
          <a:ext cx="121920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187</xdr:row>
      <xdr:rowOff>85725</xdr:rowOff>
    </xdr:from>
    <xdr:to>
      <xdr:col>6</xdr:col>
      <xdr:colOff>466725</xdr:colOff>
      <xdr:row>190</xdr:row>
      <xdr:rowOff>19050</xdr:rowOff>
    </xdr:to>
    <xdr:sp>
      <xdr:nvSpPr>
        <xdr:cNvPr id="95" name="Line 128"/>
        <xdr:cNvSpPr>
          <a:spLocks/>
        </xdr:cNvSpPr>
      </xdr:nvSpPr>
      <xdr:spPr>
        <a:xfrm>
          <a:off x="4124325" y="306609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189</xdr:row>
      <xdr:rowOff>66675</xdr:rowOff>
    </xdr:from>
    <xdr:to>
      <xdr:col>3</xdr:col>
      <xdr:colOff>400050</xdr:colOff>
      <xdr:row>190</xdr:row>
      <xdr:rowOff>9525</xdr:rowOff>
    </xdr:to>
    <xdr:sp>
      <xdr:nvSpPr>
        <xdr:cNvPr id="96" name="Arc 129"/>
        <xdr:cNvSpPr>
          <a:spLocks/>
        </xdr:cNvSpPr>
      </xdr:nvSpPr>
      <xdr:spPr>
        <a:xfrm>
          <a:off x="2152650" y="30965775"/>
          <a:ext cx="76200" cy="1047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190</xdr:row>
      <xdr:rowOff>38100</xdr:rowOff>
    </xdr:from>
    <xdr:to>
      <xdr:col>5</xdr:col>
      <xdr:colOff>266700</xdr:colOff>
      <xdr:row>193</xdr:row>
      <xdr:rowOff>152400</xdr:rowOff>
    </xdr:to>
    <xdr:sp>
      <xdr:nvSpPr>
        <xdr:cNvPr id="97" name="Line 132"/>
        <xdr:cNvSpPr>
          <a:spLocks/>
        </xdr:cNvSpPr>
      </xdr:nvSpPr>
      <xdr:spPr>
        <a:xfrm>
          <a:off x="3314700" y="310991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190</xdr:row>
      <xdr:rowOff>0</xdr:rowOff>
    </xdr:from>
    <xdr:to>
      <xdr:col>5</xdr:col>
      <xdr:colOff>28575</xdr:colOff>
      <xdr:row>193</xdr:row>
      <xdr:rowOff>114300</xdr:rowOff>
    </xdr:to>
    <xdr:sp>
      <xdr:nvSpPr>
        <xdr:cNvPr id="98" name="Line 133"/>
        <xdr:cNvSpPr>
          <a:spLocks/>
        </xdr:cNvSpPr>
      </xdr:nvSpPr>
      <xdr:spPr>
        <a:xfrm>
          <a:off x="3076575" y="310610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193</xdr:row>
      <xdr:rowOff>104775</xdr:rowOff>
    </xdr:from>
    <xdr:to>
      <xdr:col>5</xdr:col>
      <xdr:colOff>9525</xdr:colOff>
      <xdr:row>193</xdr:row>
      <xdr:rowOff>104775</xdr:rowOff>
    </xdr:to>
    <xdr:sp>
      <xdr:nvSpPr>
        <xdr:cNvPr id="99" name="Line 134"/>
        <xdr:cNvSpPr>
          <a:spLocks/>
        </xdr:cNvSpPr>
      </xdr:nvSpPr>
      <xdr:spPr>
        <a:xfrm>
          <a:off x="2752725" y="316515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193</xdr:row>
      <xdr:rowOff>85725</xdr:rowOff>
    </xdr:from>
    <xdr:to>
      <xdr:col>6</xdr:col>
      <xdr:colOff>0</xdr:colOff>
      <xdr:row>193</xdr:row>
      <xdr:rowOff>85725</xdr:rowOff>
    </xdr:to>
    <xdr:sp>
      <xdr:nvSpPr>
        <xdr:cNvPr id="100" name="Line 135"/>
        <xdr:cNvSpPr>
          <a:spLocks/>
        </xdr:cNvSpPr>
      </xdr:nvSpPr>
      <xdr:spPr>
        <a:xfrm flipH="1">
          <a:off x="3333750" y="316325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indulkar.tripod.com/index.htm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6"/>
  <sheetViews>
    <sheetView tabSelected="1" zoomScalePageLayoutView="0" workbookViewId="0" topLeftCell="A1">
      <selection activeCell="A26" sqref="A26"/>
    </sheetView>
  </sheetViews>
  <sheetFormatPr defaultColWidth="9.140625" defaultRowHeight="12.75"/>
  <sheetData>
    <row r="1" spans="1:8" ht="18">
      <c r="A1" s="1"/>
      <c r="B1" s="1"/>
      <c r="C1" s="1"/>
      <c r="D1" s="1" t="s">
        <v>1</v>
      </c>
      <c r="H1" s="3"/>
    </row>
    <row r="2" spans="1:11" ht="18">
      <c r="A2" s="1" t="s">
        <v>2</v>
      </c>
      <c r="B2" s="1"/>
      <c r="C2" s="1"/>
      <c r="D2" s="1"/>
      <c r="H2" s="3"/>
      <c r="I2" s="17"/>
      <c r="K2" s="17"/>
    </row>
    <row r="3" spans="1:11" ht="18">
      <c r="A3" s="1" t="s">
        <v>0</v>
      </c>
      <c r="B3" s="1"/>
      <c r="C3" s="1"/>
      <c r="D3" s="1"/>
      <c r="H3" s="17"/>
      <c r="I3" s="17"/>
      <c r="K3" s="17"/>
    </row>
    <row r="4" spans="1:11" ht="12.75">
      <c r="A4" s="3" t="s">
        <v>110</v>
      </c>
      <c r="B4" s="3" t="s">
        <v>3</v>
      </c>
      <c r="H4" s="17"/>
      <c r="I4" s="17"/>
      <c r="K4" s="18"/>
    </row>
    <row r="5" spans="1:11" ht="12.75">
      <c r="A5" s="6">
        <v>15.1</v>
      </c>
      <c r="B5" s="5" t="s">
        <v>4</v>
      </c>
      <c r="D5" s="5"/>
      <c r="I5" s="17"/>
      <c r="K5" s="18"/>
    </row>
    <row r="6" spans="1:11" ht="12.75">
      <c r="A6" s="6">
        <v>15.2</v>
      </c>
      <c r="B6" t="s">
        <v>57</v>
      </c>
      <c r="I6" s="17"/>
      <c r="K6" s="18"/>
    </row>
    <row r="7" spans="1:11" ht="12.75">
      <c r="A7" s="6">
        <v>15.3</v>
      </c>
      <c r="B7" s="5" t="s">
        <v>112</v>
      </c>
      <c r="K7" s="18"/>
    </row>
    <row r="8" ht="12.75">
      <c r="B8" t="s">
        <v>111</v>
      </c>
    </row>
    <row r="9" spans="1:2" ht="12.75">
      <c r="A9" s="6">
        <v>15.4</v>
      </c>
      <c r="B9" t="s">
        <v>136</v>
      </c>
    </row>
    <row r="10" ht="12.75">
      <c r="B10" t="s">
        <v>137</v>
      </c>
    </row>
    <row r="25" spans="1:4" ht="15.75">
      <c r="A25" s="2"/>
      <c r="D25" s="2"/>
    </row>
    <row r="26" spans="1:2" ht="15">
      <c r="A26" s="11" t="s">
        <v>190</v>
      </c>
      <c r="B26" s="21" t="s">
        <v>191</v>
      </c>
    </row>
    <row r="27" spans="1:2" ht="15">
      <c r="A27" s="22"/>
      <c r="B27" s="21" t="s">
        <v>192</v>
      </c>
    </row>
    <row r="30" spans="1:2" ht="12.75">
      <c r="A30" s="4" t="s">
        <v>5</v>
      </c>
      <c r="B30" s="3" t="s">
        <v>4</v>
      </c>
    </row>
    <row r="31" ht="12.75">
      <c r="B31" s="19" t="s">
        <v>6</v>
      </c>
    </row>
    <row r="32" ht="12.75">
      <c r="B32" s="19" t="s">
        <v>7</v>
      </c>
    </row>
    <row r="33" ht="12.75">
      <c r="B33" s="19" t="s">
        <v>46</v>
      </c>
    </row>
    <row r="34" ht="12.75">
      <c r="B34" s="19" t="s">
        <v>47</v>
      </c>
    </row>
    <row r="35" ht="12.75">
      <c r="B35" s="19" t="s">
        <v>48</v>
      </c>
    </row>
    <row r="36" ht="12.75">
      <c r="B36" s="19" t="s">
        <v>8</v>
      </c>
    </row>
    <row r="38" ht="12.75">
      <c r="A38" s="3" t="s">
        <v>9</v>
      </c>
    </row>
    <row r="39" spans="3:7" ht="12.75">
      <c r="C39" s="7" t="s">
        <v>16</v>
      </c>
      <c r="E39" t="s">
        <v>11</v>
      </c>
      <c r="G39" t="s">
        <v>17</v>
      </c>
    </row>
    <row r="40" ht="12.75">
      <c r="D40" s="9" t="s">
        <v>20</v>
      </c>
    </row>
    <row r="41" ht="12.75">
      <c r="D41" s="16" t="s">
        <v>21</v>
      </c>
    </row>
    <row r="44" ht="12.75">
      <c r="B44" t="s">
        <v>12</v>
      </c>
    </row>
    <row r="46" spans="2:7" ht="12.75">
      <c r="B46" t="s">
        <v>13</v>
      </c>
      <c r="G46" t="s">
        <v>18</v>
      </c>
    </row>
    <row r="48" ht="12.75">
      <c r="G48" t="s">
        <v>14</v>
      </c>
    </row>
    <row r="49" ht="12.75">
      <c r="G49" t="s">
        <v>15</v>
      </c>
    </row>
    <row r="50" spans="1:7" ht="12.75">
      <c r="G50" t="s">
        <v>19</v>
      </c>
    </row>
    <row r="51" spans="2:6" ht="12.75">
      <c r="B51" t="s">
        <v>22</v>
      </c>
      <c r="C51" t="s">
        <v>26</v>
      </c>
      <c r="E51">
        <v>0.78</v>
      </c>
      <c r="F51" t="s">
        <v>23</v>
      </c>
    </row>
    <row r="52" spans="2:5" ht="12.75">
      <c r="B52" t="s">
        <v>24</v>
      </c>
      <c r="C52" t="s">
        <v>183</v>
      </c>
      <c r="E52" t="s">
        <v>27</v>
      </c>
    </row>
    <row r="53" spans="2:6" ht="12.75">
      <c r="B53" t="s">
        <v>10</v>
      </c>
      <c r="E53">
        <v>250</v>
      </c>
      <c r="F53" t="s">
        <v>25</v>
      </c>
    </row>
    <row r="54" ht="12.75">
      <c r="B54" t="s">
        <v>28</v>
      </c>
    </row>
    <row r="55" ht="12.75">
      <c r="B55" s="10" t="s">
        <v>29</v>
      </c>
    </row>
    <row r="56" spans="2:6" ht="12.75">
      <c r="B56" t="s">
        <v>31</v>
      </c>
      <c r="C56" t="s">
        <v>30</v>
      </c>
      <c r="E56">
        <v>0.5</v>
      </c>
      <c r="F56" t="s">
        <v>41</v>
      </c>
    </row>
    <row r="57" spans="2:6" ht="12.75">
      <c r="B57" t="s">
        <v>34</v>
      </c>
      <c r="C57" t="s">
        <v>33</v>
      </c>
      <c r="E57">
        <v>0.05</v>
      </c>
      <c r="F57" t="s">
        <v>42</v>
      </c>
    </row>
    <row r="58" spans="2:6" ht="12.75">
      <c r="B58" t="s">
        <v>17</v>
      </c>
      <c r="C58" t="s">
        <v>35</v>
      </c>
      <c r="E58">
        <v>10</v>
      </c>
      <c r="F58" t="s">
        <v>32</v>
      </c>
    </row>
    <row r="59" spans="2:6" ht="12.75">
      <c r="B59" t="s">
        <v>36</v>
      </c>
      <c r="C59" t="s">
        <v>37</v>
      </c>
      <c r="E59">
        <v>10</v>
      </c>
      <c r="F59" t="s">
        <v>38</v>
      </c>
    </row>
    <row r="60" spans="2:3" ht="12.75">
      <c r="B60" t="s">
        <v>19</v>
      </c>
      <c r="C60" t="s">
        <v>49</v>
      </c>
    </row>
    <row r="62" spans="2:3" ht="12.75">
      <c r="B62" t="s">
        <v>40</v>
      </c>
      <c r="C62" t="s">
        <v>50</v>
      </c>
    </row>
    <row r="64" spans="2:3" ht="12.75">
      <c r="B64" t="s">
        <v>39</v>
      </c>
      <c r="C64" t="s">
        <v>51</v>
      </c>
    </row>
    <row r="65" ht="12.75">
      <c r="B65" t="s">
        <v>52</v>
      </c>
    </row>
    <row r="67" ht="12.75">
      <c r="B67" t="s">
        <v>53</v>
      </c>
    </row>
    <row r="69" spans="2:5" ht="12.75">
      <c r="B69" t="s">
        <v>43</v>
      </c>
      <c r="E69">
        <f>E58*(1/100)/E56</f>
        <v>0.2</v>
      </c>
    </row>
    <row r="71" spans="2:8" ht="12.75">
      <c r="B71" t="s">
        <v>44</v>
      </c>
      <c r="E71">
        <f>COS(ASIN(E69))</f>
        <v>0.9797958971132712</v>
      </c>
      <c r="F71" t="s">
        <v>23</v>
      </c>
      <c r="H71" s="20" t="s">
        <v>45</v>
      </c>
    </row>
    <row r="73" ht="12.75">
      <c r="B73" t="s">
        <v>54</v>
      </c>
    </row>
    <row r="74" ht="12.75">
      <c r="E74" s="10" t="s">
        <v>29</v>
      </c>
    </row>
    <row r="75" spans="5:8" ht="12.75">
      <c r="E75">
        <f>E53*(TAN(ACOS(E51)-TAN(ACOS(E71))))</f>
        <v>127.62313520470624</v>
      </c>
      <c r="F75" t="s">
        <v>55</v>
      </c>
      <c r="H75" s="20" t="s">
        <v>45</v>
      </c>
    </row>
    <row r="77" ht="12.75">
      <c r="E77" s="11" t="s">
        <v>56</v>
      </c>
    </row>
    <row r="79" spans="1:2" ht="12.75">
      <c r="A79" s="4" t="s">
        <v>58</v>
      </c>
      <c r="B79" s="3" t="s">
        <v>57</v>
      </c>
    </row>
    <row r="80" spans="2:3" ht="12.75">
      <c r="B80" s="19" t="s">
        <v>59</v>
      </c>
      <c r="C80" s="19"/>
    </row>
    <row r="81" spans="2:3" ht="12.75">
      <c r="B81" s="19" t="s">
        <v>100</v>
      </c>
      <c r="C81" s="19"/>
    </row>
    <row r="82" spans="2:3" ht="12.75">
      <c r="B82" s="19" t="s">
        <v>186</v>
      </c>
      <c r="C82" s="19"/>
    </row>
    <row r="83" spans="2:3" ht="12.75">
      <c r="B83" s="19" t="s">
        <v>60</v>
      </c>
      <c r="C83" s="19"/>
    </row>
    <row r="84" spans="2:3" ht="12.75">
      <c r="B84" s="19" t="s">
        <v>61</v>
      </c>
      <c r="C84" s="19"/>
    </row>
    <row r="85" spans="2:3" ht="12.75">
      <c r="B85" s="19" t="s">
        <v>185</v>
      </c>
      <c r="C85" s="19"/>
    </row>
    <row r="86" spans="2:3" ht="12.75">
      <c r="B86" s="19" t="s">
        <v>184</v>
      </c>
      <c r="C86" s="19"/>
    </row>
    <row r="87" spans="2:3" ht="12.75">
      <c r="B87" s="19" t="s">
        <v>62</v>
      </c>
      <c r="C87" s="19"/>
    </row>
    <row r="89" spans="1:6" ht="12.75">
      <c r="A89" s="3" t="s">
        <v>9</v>
      </c>
      <c r="D89" t="s">
        <v>64</v>
      </c>
      <c r="E89" t="s">
        <v>66</v>
      </c>
      <c r="F89" t="s">
        <v>63</v>
      </c>
    </row>
    <row r="90" spans="3:7" ht="12.75">
      <c r="C90" t="s">
        <v>17</v>
      </c>
      <c r="G90" s="12" t="s">
        <v>19</v>
      </c>
    </row>
    <row r="91" spans="4:6" ht="12.75">
      <c r="D91" t="s">
        <v>65</v>
      </c>
      <c r="F91" t="s">
        <v>66</v>
      </c>
    </row>
    <row r="92" spans="3:7" ht="12.75">
      <c r="C92" s="7" t="s">
        <v>67</v>
      </c>
      <c r="E92" t="s">
        <v>66</v>
      </c>
      <c r="G92" s="12" t="s">
        <v>68</v>
      </c>
    </row>
    <row r="95" spans="5:6" ht="12.75">
      <c r="E95" s="7" t="s">
        <v>83</v>
      </c>
      <c r="F95" s="12" t="s">
        <v>65</v>
      </c>
    </row>
    <row r="98" spans="5:6" ht="12.75">
      <c r="E98" s="12" t="s">
        <v>67</v>
      </c>
      <c r="F98" t="s">
        <v>18</v>
      </c>
    </row>
    <row r="99" spans="1:5" ht="12.75">
      <c r="B99" t="s">
        <v>71</v>
      </c>
      <c r="E99">
        <v>100</v>
      </c>
    </row>
    <row r="100" spans="2:6" ht="12.75">
      <c r="B100" t="s">
        <v>69</v>
      </c>
      <c r="C100" t="s">
        <v>70</v>
      </c>
      <c r="E100">
        <f>33*33/E99</f>
        <v>10.89</v>
      </c>
      <c r="F100" t="s">
        <v>72</v>
      </c>
    </row>
    <row r="101" spans="2:6" ht="12.75">
      <c r="B101" t="s">
        <v>74</v>
      </c>
      <c r="C101" t="s">
        <v>73</v>
      </c>
      <c r="E101">
        <v>20</v>
      </c>
      <c r="F101" t="s">
        <v>72</v>
      </c>
    </row>
    <row r="102" spans="2:6" ht="12.75">
      <c r="B102" t="s">
        <v>75</v>
      </c>
      <c r="E102">
        <f>E101/E100</f>
        <v>1.8365472910927456</v>
      </c>
      <c r="F102" t="s">
        <v>76</v>
      </c>
    </row>
    <row r="104" spans="4:6" ht="12.75">
      <c r="D104" t="s">
        <v>77</v>
      </c>
      <c r="E104" t="s">
        <v>78</v>
      </c>
      <c r="F104" t="s">
        <v>78</v>
      </c>
    </row>
    <row r="106" spans="3:7" ht="12.75">
      <c r="C106" t="s">
        <v>17</v>
      </c>
      <c r="F106" t="s">
        <v>63</v>
      </c>
      <c r="G106" s="12" t="s">
        <v>19</v>
      </c>
    </row>
    <row r="107" ht="12.75">
      <c r="F107" s="7" t="s">
        <v>78</v>
      </c>
    </row>
    <row r="109" ht="12.75">
      <c r="F109" s="7" t="s">
        <v>77</v>
      </c>
    </row>
    <row r="110" ht="12.75">
      <c r="E110" s="7" t="s">
        <v>18</v>
      </c>
    </row>
    <row r="112" ht="12.75">
      <c r="F112" t="s">
        <v>79</v>
      </c>
    </row>
    <row r="114" spans="2:6" ht="12.75">
      <c r="B114" t="s">
        <v>84</v>
      </c>
      <c r="C114" t="s">
        <v>85</v>
      </c>
      <c r="E114">
        <v>0.1</v>
      </c>
      <c r="F114" t="s">
        <v>76</v>
      </c>
    </row>
    <row r="115" spans="2:6" ht="12.75">
      <c r="B115" t="s">
        <v>82</v>
      </c>
      <c r="C115" t="s">
        <v>80</v>
      </c>
      <c r="E115">
        <f>E102+E114</f>
        <v>1.9365472910927457</v>
      </c>
      <c r="F115" t="s">
        <v>76</v>
      </c>
    </row>
    <row r="116" spans="2:6" ht="12.75">
      <c r="B116" t="s">
        <v>86</v>
      </c>
      <c r="C116" t="s">
        <v>81</v>
      </c>
      <c r="E116">
        <f>E115</f>
        <v>1.9365472910927457</v>
      </c>
      <c r="F116" t="s">
        <v>76</v>
      </c>
    </row>
    <row r="117" spans="2:6" ht="12.75">
      <c r="B117" t="s">
        <v>87</v>
      </c>
      <c r="E117">
        <f>115:115*116:116/(115:115+116:116)</f>
        <v>0.9682736455463729</v>
      </c>
      <c r="F117" t="s">
        <v>76</v>
      </c>
    </row>
    <row r="118" spans="2:6" ht="12.75">
      <c r="B118" t="s">
        <v>88</v>
      </c>
      <c r="C118" t="s">
        <v>89</v>
      </c>
      <c r="E118">
        <f>E102</f>
        <v>1.8365472910927456</v>
      </c>
      <c r="F118" t="s">
        <v>76</v>
      </c>
    </row>
    <row r="119" spans="2:6" ht="12.75">
      <c r="B119" t="s">
        <v>90</v>
      </c>
      <c r="E119">
        <f>E117*E118/(E117+E118)</f>
        <v>0.6340085092546106</v>
      </c>
      <c r="F119" t="s">
        <v>76</v>
      </c>
    </row>
    <row r="121" ht="12.75">
      <c r="B121" t="s">
        <v>101</v>
      </c>
    </row>
    <row r="122" spans="5:6" ht="12.75">
      <c r="E122">
        <f>E99/E119</f>
        <v>157.72658969130828</v>
      </c>
      <c r="F122" t="s">
        <v>91</v>
      </c>
    </row>
    <row r="123" ht="12.75">
      <c r="B123" t="s">
        <v>102</v>
      </c>
    </row>
    <row r="124" spans="5:7" ht="12.75">
      <c r="E124">
        <f>E122*1000/(1.73205*33)</f>
        <v>2759.5009537884825</v>
      </c>
      <c r="F124" t="s">
        <v>17</v>
      </c>
      <c r="G124" t="s">
        <v>92</v>
      </c>
    </row>
    <row r="126" ht="12.75">
      <c r="B126" s="13" t="s">
        <v>93</v>
      </c>
    </row>
    <row r="127" spans="5:6" ht="12.75">
      <c r="E127">
        <f>1.73205*E124</f>
        <v>4779.593627009342</v>
      </c>
      <c r="F127" t="s">
        <v>94</v>
      </c>
    </row>
    <row r="128" spans="5:6" ht="12.75">
      <c r="E128">
        <f>E127/1000</f>
        <v>4.7795936270093415</v>
      </c>
      <c r="F128" t="s">
        <v>95</v>
      </c>
    </row>
    <row r="129" spans="2:6" ht="12.75">
      <c r="B129" t="s">
        <v>98</v>
      </c>
      <c r="E129">
        <v>5</v>
      </c>
      <c r="F129" t="s">
        <v>96</v>
      </c>
    </row>
    <row r="131" spans="2:7" ht="12.75">
      <c r="B131" t="s">
        <v>97</v>
      </c>
      <c r="E131">
        <f>E128*E129</f>
        <v>23.897968135046707</v>
      </c>
      <c r="F131" t="s">
        <v>99</v>
      </c>
      <c r="G131" s="20" t="s">
        <v>45</v>
      </c>
    </row>
    <row r="133" ht="12.75">
      <c r="E133" s="11" t="s">
        <v>56</v>
      </c>
    </row>
    <row r="135" spans="1:2" ht="12.75">
      <c r="A135" s="3" t="s">
        <v>103</v>
      </c>
      <c r="B135" s="3" t="s">
        <v>135</v>
      </c>
    </row>
    <row r="136" ht="12.75">
      <c r="B136" s="3" t="s">
        <v>113</v>
      </c>
    </row>
    <row r="137" ht="12.75">
      <c r="B137" s="19" t="s">
        <v>104</v>
      </c>
    </row>
    <row r="138" ht="12.75">
      <c r="B138" s="19" t="s">
        <v>105</v>
      </c>
    </row>
    <row r="139" ht="12.75">
      <c r="B139" s="19" t="s">
        <v>106</v>
      </c>
    </row>
    <row r="140" ht="12.75">
      <c r="B140" s="19" t="s">
        <v>109</v>
      </c>
    </row>
    <row r="141" ht="12.75">
      <c r="B141" s="19" t="s">
        <v>107</v>
      </c>
    </row>
    <row r="142" ht="12.75">
      <c r="B142" s="19" t="s">
        <v>108</v>
      </c>
    </row>
    <row r="144" spans="1:5" ht="12.75">
      <c r="A144" s="3" t="s">
        <v>9</v>
      </c>
      <c r="E144" s="12" t="s">
        <v>117</v>
      </c>
    </row>
    <row r="145" ht="12.75">
      <c r="D145" s="7" t="s">
        <v>114</v>
      </c>
    </row>
    <row r="146" spans="3:5" ht="12.75">
      <c r="C146" t="s">
        <v>118</v>
      </c>
      <c r="E146" s="7" t="s">
        <v>116</v>
      </c>
    </row>
    <row r="149" spans="2:5" ht="12.75">
      <c r="B149" s="3" t="s">
        <v>117</v>
      </c>
      <c r="C149" s="10" t="s">
        <v>119</v>
      </c>
      <c r="E149" s="10" t="s">
        <v>141</v>
      </c>
    </row>
    <row r="150" spans="3:6" ht="12.75">
      <c r="C150" s="7" t="s">
        <v>114</v>
      </c>
      <c r="F150" t="s">
        <v>120</v>
      </c>
    </row>
    <row r="152" spans="2:5" ht="12.75">
      <c r="B152" t="s">
        <v>39</v>
      </c>
      <c r="C152" t="s">
        <v>121</v>
      </c>
      <c r="E152" s="10" t="s">
        <v>142</v>
      </c>
    </row>
    <row r="153" ht="12.75">
      <c r="E153" s="10" t="s">
        <v>130</v>
      </c>
    </row>
    <row r="154" ht="12.75">
      <c r="F154" t="s">
        <v>122</v>
      </c>
    </row>
    <row r="155" spans="1:5" ht="12.75">
      <c r="B155" t="s">
        <v>10</v>
      </c>
      <c r="C155" t="s">
        <v>123</v>
      </c>
      <c r="E155" s="10" t="s">
        <v>125</v>
      </c>
    </row>
    <row r="156" spans="2:6" ht="12.75">
      <c r="B156" t="s">
        <v>10</v>
      </c>
      <c r="E156">
        <v>12</v>
      </c>
      <c r="F156" t="s">
        <v>126</v>
      </c>
    </row>
    <row r="157" spans="2:6" ht="12.75">
      <c r="B157" t="s">
        <v>115</v>
      </c>
      <c r="E157">
        <v>66</v>
      </c>
      <c r="F157" t="s">
        <v>96</v>
      </c>
    </row>
    <row r="158" spans="2:6" ht="12.75">
      <c r="B158" t="s">
        <v>116</v>
      </c>
      <c r="E158">
        <v>60</v>
      </c>
      <c r="F158" t="s">
        <v>96</v>
      </c>
    </row>
    <row r="159" spans="2:6" ht="12.75">
      <c r="B159" t="s">
        <v>122</v>
      </c>
      <c r="E159">
        <v>23.04</v>
      </c>
      <c r="F159" t="s">
        <v>72</v>
      </c>
    </row>
    <row r="160" spans="2:5" ht="12.75">
      <c r="B160" s="10" t="s">
        <v>124</v>
      </c>
      <c r="E160" s="10" t="s">
        <v>127</v>
      </c>
    </row>
    <row r="161" ht="12.75">
      <c r="E161">
        <f>E156*E159/(E157*E158)</f>
        <v>0.06981818181818182</v>
      </c>
    </row>
    <row r="162" spans="2:7" ht="12.75">
      <c r="B162" s="13" t="s">
        <v>128</v>
      </c>
      <c r="E162">
        <f>(180/3.1416)*ASIN(E161)</f>
        <v>4.0035348914716415</v>
      </c>
      <c r="F162" t="s">
        <v>129</v>
      </c>
      <c r="G162" s="20" t="s">
        <v>45</v>
      </c>
    </row>
    <row r="163" spans="2:5" ht="12.75">
      <c r="B163" t="s">
        <v>132</v>
      </c>
      <c r="E163">
        <f>COS(E162*3.1416/180)</f>
        <v>0.997559733293001</v>
      </c>
    </row>
    <row r="164" spans="2:5" ht="12.75">
      <c r="B164" t="s">
        <v>131</v>
      </c>
      <c r="E164" s="14" t="s">
        <v>134</v>
      </c>
    </row>
    <row r="165" ht="12.75">
      <c r="E165">
        <f>(-E157*E163+E158)/(E157*SIN(E162*3.14/180))</f>
        <v>-1.267776217886122</v>
      </c>
    </row>
    <row r="166" spans="2:7" ht="12.75">
      <c r="B166" t="s">
        <v>133</v>
      </c>
      <c r="E166">
        <f>COS(ATAN(E165))</f>
        <v>0.6193100352781646</v>
      </c>
      <c r="F166" t="s">
        <v>23</v>
      </c>
      <c r="G166" s="20" t="s">
        <v>45</v>
      </c>
    </row>
    <row r="168" ht="12.75">
      <c r="E168" s="11" t="s">
        <v>56</v>
      </c>
    </row>
    <row r="170" spans="1:2" ht="12.75">
      <c r="A170" s="4" t="s">
        <v>138</v>
      </c>
      <c r="B170" s="3" t="s">
        <v>188</v>
      </c>
    </row>
    <row r="171" spans="1:2" ht="12.75">
      <c r="A171" s="3"/>
      <c r="B171" s="3" t="s">
        <v>187</v>
      </c>
    </row>
    <row r="172" ht="12.75">
      <c r="B172" s="19" t="s">
        <v>139</v>
      </c>
    </row>
    <row r="173" ht="12.75">
      <c r="B173" s="19" t="s">
        <v>175</v>
      </c>
    </row>
    <row r="174" ht="12.75">
      <c r="B174" s="19" t="s">
        <v>140</v>
      </c>
    </row>
    <row r="175" ht="12.75">
      <c r="B175" s="19" t="s">
        <v>176</v>
      </c>
    </row>
    <row r="176" ht="12.75">
      <c r="B176" s="19" t="s">
        <v>177</v>
      </c>
    </row>
    <row r="178" spans="1:8" ht="12.75">
      <c r="A178" s="3" t="s">
        <v>9</v>
      </c>
      <c r="C178" s="12" t="s">
        <v>143</v>
      </c>
      <c r="F178" t="s">
        <v>178</v>
      </c>
      <c r="H178" t="s">
        <v>144</v>
      </c>
    </row>
    <row r="179" spans="2:9" ht="12.75">
      <c r="B179" s="7" t="s">
        <v>17</v>
      </c>
      <c r="I179" t="s">
        <v>19</v>
      </c>
    </row>
    <row r="180" spans="5:6" ht="12.75">
      <c r="E180" s="12" t="s">
        <v>147</v>
      </c>
      <c r="F180" t="s">
        <v>66</v>
      </c>
    </row>
    <row r="181" spans="4:7" ht="12.75">
      <c r="D181" t="s">
        <v>150</v>
      </c>
      <c r="G181" s="12" t="s">
        <v>149</v>
      </c>
    </row>
    <row r="183" spans="3:8" ht="12.75">
      <c r="C183" t="s">
        <v>145</v>
      </c>
      <c r="H183" t="s">
        <v>146</v>
      </c>
    </row>
    <row r="185" ht="12.75">
      <c r="B185" s="3" t="s">
        <v>148</v>
      </c>
    </row>
    <row r="188" ht="12.75">
      <c r="E188" s="12" t="s">
        <v>150</v>
      </c>
    </row>
    <row r="189" ht="12.75">
      <c r="H189" s="13" t="s">
        <v>152</v>
      </c>
    </row>
    <row r="190" spans="1:6" ht="12.75">
      <c r="D190" s="8" t="s">
        <v>128</v>
      </c>
      <c r="F190" s="7" t="s">
        <v>151</v>
      </c>
    </row>
    <row r="191" ht="12.75">
      <c r="F191" t="s">
        <v>149</v>
      </c>
    </row>
    <row r="192" ht="12.75">
      <c r="D192" t="s">
        <v>117</v>
      </c>
    </row>
    <row r="195" ht="12.75">
      <c r="F195" s="13" t="s">
        <v>170</v>
      </c>
    </row>
    <row r="196" spans="2:6" ht="12.75">
      <c r="B196" t="s">
        <v>153</v>
      </c>
      <c r="E196">
        <v>100</v>
      </c>
      <c r="F196" t="s">
        <v>126</v>
      </c>
    </row>
    <row r="197" spans="2:6" ht="12.75">
      <c r="B197" t="s">
        <v>22</v>
      </c>
      <c r="E197">
        <v>0.9</v>
      </c>
      <c r="F197" t="s">
        <v>23</v>
      </c>
    </row>
    <row r="198" spans="2:6" ht="12.75">
      <c r="B198" t="s">
        <v>154</v>
      </c>
      <c r="C198" s="10" t="s">
        <v>155</v>
      </c>
      <c r="E198" s="10">
        <f>E196*TAN(ACOS(E197))</f>
        <v>48.432210483785255</v>
      </c>
      <c r="F198" t="s">
        <v>99</v>
      </c>
    </row>
    <row r="199" spans="2:6" ht="12.75">
      <c r="B199" t="s">
        <v>156</v>
      </c>
      <c r="E199">
        <v>200</v>
      </c>
      <c r="F199" t="s">
        <v>126</v>
      </c>
    </row>
    <row r="200" spans="2:6" ht="12.75">
      <c r="B200" t="s">
        <v>24</v>
      </c>
      <c r="E200">
        <v>0.85</v>
      </c>
      <c r="F200" t="s">
        <v>23</v>
      </c>
    </row>
    <row r="201" spans="2:6" ht="12.75">
      <c r="B201" t="s">
        <v>157</v>
      </c>
      <c r="C201" s="10" t="s">
        <v>158</v>
      </c>
      <c r="E201" s="10">
        <f>E199*TAN(ACOS(E200))</f>
        <v>123.94886768062045</v>
      </c>
      <c r="F201" t="s">
        <v>99</v>
      </c>
    </row>
    <row r="202" ht="12.75">
      <c r="B202" t="s">
        <v>179</v>
      </c>
    </row>
    <row r="203" spans="2:6" ht="12.75">
      <c r="B203" t="s">
        <v>180</v>
      </c>
      <c r="E203">
        <f>(E196+E199)/2</f>
        <v>150</v>
      </c>
      <c r="F203" t="s">
        <v>126</v>
      </c>
    </row>
    <row r="204" spans="2:6" ht="12.75">
      <c r="B204" t="s">
        <v>10</v>
      </c>
      <c r="C204" s="10" t="s">
        <v>159</v>
      </c>
      <c r="E204">
        <f>E203-E196</f>
        <v>50</v>
      </c>
      <c r="F204" t="s">
        <v>126</v>
      </c>
    </row>
    <row r="205" spans="2:6" ht="12.75">
      <c r="B205" t="s">
        <v>181</v>
      </c>
      <c r="C205" s="10" t="s">
        <v>162</v>
      </c>
      <c r="E205">
        <f>(E198+E201)/2</f>
        <v>86.19053908220286</v>
      </c>
      <c r="F205" t="s">
        <v>99</v>
      </c>
    </row>
    <row r="207" spans="2:7" ht="12.75">
      <c r="B207" t="s">
        <v>160</v>
      </c>
      <c r="C207" s="10" t="s">
        <v>161</v>
      </c>
      <c r="E207">
        <f>E205-E198</f>
        <v>37.758328598417606</v>
      </c>
      <c r="F207" t="s">
        <v>99</v>
      </c>
      <c r="G207" t="s">
        <v>182</v>
      </c>
    </row>
    <row r="208" ht="12.75">
      <c r="B208" t="s">
        <v>163</v>
      </c>
    </row>
    <row r="209" spans="2:5" ht="12.75">
      <c r="B209" s="13" t="s">
        <v>152</v>
      </c>
      <c r="E209" s="10" t="s">
        <v>165</v>
      </c>
    </row>
    <row r="210" spans="2:6" ht="12.75">
      <c r="B210" t="s">
        <v>122</v>
      </c>
      <c r="E210">
        <v>20</v>
      </c>
      <c r="F210" t="s">
        <v>72</v>
      </c>
    </row>
    <row r="211" spans="2:6" ht="12.75">
      <c r="B211" t="s">
        <v>149</v>
      </c>
      <c r="C211" t="s">
        <v>164</v>
      </c>
      <c r="E211">
        <f>132/1.73205</f>
        <v>76.21027106607777</v>
      </c>
      <c r="F211" t="s">
        <v>96</v>
      </c>
    </row>
    <row r="212" spans="2:6" ht="12.75">
      <c r="B212" t="s">
        <v>166</v>
      </c>
      <c r="C212" t="s">
        <v>164</v>
      </c>
      <c r="E212">
        <f>E204/3</f>
        <v>16.666666666666668</v>
      </c>
      <c r="F212" t="s">
        <v>126</v>
      </c>
    </row>
    <row r="213" spans="2:6" ht="12.75">
      <c r="B213" s="13" t="s">
        <v>152</v>
      </c>
      <c r="E213">
        <f>E210*E212/E211</f>
        <v>4.373863636363637</v>
      </c>
      <c r="F213" t="s">
        <v>96</v>
      </c>
    </row>
    <row r="214" ht="12.75">
      <c r="B214" t="s">
        <v>163</v>
      </c>
    </row>
    <row r="215" spans="2:5" ht="12.75">
      <c r="B215" t="s">
        <v>167</v>
      </c>
      <c r="C215" s="15" t="s">
        <v>168</v>
      </c>
      <c r="E215">
        <f>E213/E211</f>
        <v>0.05739204932851241</v>
      </c>
    </row>
    <row r="216" spans="2:7" ht="12.75">
      <c r="B216" s="16" t="s">
        <v>128</v>
      </c>
      <c r="E216">
        <f>(180/3.14)*ASIN(E215)</f>
        <v>3.2917988920878942</v>
      </c>
      <c r="F216" t="s">
        <v>129</v>
      </c>
      <c r="G216" s="20" t="s">
        <v>45</v>
      </c>
    </row>
    <row r="217" ht="12.75">
      <c r="B217" t="s">
        <v>169</v>
      </c>
    </row>
    <row r="219" spans="2:3" ht="12.75">
      <c r="B219" s="13" t="s">
        <v>170</v>
      </c>
      <c r="C219" s="10" t="s">
        <v>189</v>
      </c>
    </row>
    <row r="220" spans="2:6" ht="12.75">
      <c r="B220" t="s">
        <v>171</v>
      </c>
      <c r="E220">
        <f>E207/3</f>
        <v>12.58610953280587</v>
      </c>
      <c r="F220" t="s">
        <v>99</v>
      </c>
    </row>
    <row r="221" spans="2:6" ht="12.75">
      <c r="B221" t="s">
        <v>150</v>
      </c>
      <c r="C221" t="s">
        <v>164</v>
      </c>
      <c r="E221">
        <f>E211</f>
        <v>76.21027106607777</v>
      </c>
      <c r="F221" t="s">
        <v>96</v>
      </c>
    </row>
    <row r="222" spans="2:6" ht="12.75">
      <c r="B222" s="13" t="s">
        <v>170</v>
      </c>
      <c r="C222" s="10" t="s">
        <v>189</v>
      </c>
      <c r="E222">
        <f>E210*E220/E221</f>
        <v>3.3029956085297587</v>
      </c>
      <c r="F222" t="s">
        <v>172</v>
      </c>
    </row>
    <row r="223" spans="5:7" ht="12.75">
      <c r="E223">
        <f>E222*1.73205</f>
        <v>5.720953543753969</v>
      </c>
      <c r="F223" t="s">
        <v>173</v>
      </c>
      <c r="G223" s="20" t="s">
        <v>45</v>
      </c>
    </row>
    <row r="224" ht="12.75">
      <c r="B224" t="s">
        <v>174</v>
      </c>
    </row>
    <row r="226" ht="12.75">
      <c r="E226" s="11" t="s">
        <v>56</v>
      </c>
    </row>
  </sheetData>
  <sheetProtection/>
  <hyperlinks>
    <hyperlink ref="A5" location="a50" display="a50"/>
    <hyperlink ref="E77" location="a1" display="a1"/>
    <hyperlink ref="E133" location="a1" display="a1"/>
    <hyperlink ref="A6" location="a99" display="a99"/>
    <hyperlink ref="E168" location="a1" display="a1"/>
    <hyperlink ref="A7" location="a155" display="a155"/>
    <hyperlink ref="A9" location="a190" display="a190"/>
    <hyperlink ref="E226" location="a1" display="a1"/>
    <hyperlink ref="A26" r:id="rId1" display="WEBSITE"/>
  </hyperlinks>
  <printOptions/>
  <pageMargins left="0.75" right="0.75" top="1" bottom="1" header="0.5" footer="0.5"/>
  <pageSetup horizontalDpi="300" verticalDpi="300" orientation="portrait" r:id="rId5"/>
  <drawing r:id="rId4"/>
  <legacyDrawing r:id="rId3"/>
  <oleObjects>
    <oleObject progId="MS_ClipArt_Gallery" shapeId="30660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PNG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C.S.Indulkar</dc:creator>
  <cp:keywords/>
  <dc:description/>
  <cp:lastModifiedBy>C.S Indulkar</cp:lastModifiedBy>
  <dcterms:created xsi:type="dcterms:W3CDTF">1999-02-16T17:29:35Z</dcterms:created>
  <dcterms:modified xsi:type="dcterms:W3CDTF">2012-11-24T11:28:39Z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