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<sst xmlns="http://schemas.openxmlformats.org/spreadsheetml/2006/main" count="297" uniqueCount="200">
  <si>
    <t>with Solutions</t>
  </si>
  <si>
    <t>CHAPTER 13</t>
  </si>
  <si>
    <t xml:space="preserve">Overvoltage Problems </t>
  </si>
  <si>
    <t>Topics</t>
  </si>
  <si>
    <t>Prob.No.</t>
  </si>
  <si>
    <t>Prob.13.1</t>
  </si>
  <si>
    <t>The ends of two long overhead lines A and B are connected by a cable C 1.5 km long.</t>
  </si>
  <si>
    <t xml:space="preserve">The lines have capacitance 10 pF/m and inductance 1.6*10E-07 H/m and the cable has </t>
  </si>
  <si>
    <t>reaches this point?</t>
  </si>
  <si>
    <t>Solution:</t>
  </si>
  <si>
    <t>Line A</t>
  </si>
  <si>
    <t>Line B</t>
  </si>
  <si>
    <t>ZL</t>
  </si>
  <si>
    <t>Zc</t>
  </si>
  <si>
    <t>Cable C</t>
  </si>
  <si>
    <t>VT1</t>
  </si>
  <si>
    <t>VT</t>
  </si>
  <si>
    <t>Vr2</t>
  </si>
  <si>
    <t>VT2</t>
  </si>
  <si>
    <t>Ll</t>
  </si>
  <si>
    <t>Cl</t>
  </si>
  <si>
    <t>LC</t>
  </si>
  <si>
    <t>Cc</t>
  </si>
  <si>
    <t xml:space="preserve">line inductance </t>
  </si>
  <si>
    <t>line capacitance</t>
  </si>
  <si>
    <t>cable inductance</t>
  </si>
  <si>
    <t>cable capacitance</t>
  </si>
  <si>
    <t>Zl</t>
  </si>
  <si>
    <t>H/m</t>
  </si>
  <si>
    <t>F/m</t>
  </si>
  <si>
    <t>ohms</t>
  </si>
  <si>
    <t>Reflection coefficient</t>
  </si>
  <si>
    <t>=(Zc-Zl)/(Zc+Zl)</t>
  </si>
  <si>
    <t>Kr1</t>
  </si>
  <si>
    <t>Vi</t>
  </si>
  <si>
    <t xml:space="preserve">Incident voltage </t>
  </si>
  <si>
    <t>kV</t>
  </si>
  <si>
    <t>Transmitted voltage into cable=(1+Kr1)*Vi</t>
  </si>
  <si>
    <t>Lattice Diagram:</t>
  </si>
  <si>
    <t>VT=3.15</t>
  </si>
  <si>
    <t>Vr2=2.16</t>
  </si>
  <si>
    <t>VT2=1.48</t>
  </si>
  <si>
    <t>VT1=5.3</t>
  </si>
  <si>
    <t>Vi=10</t>
  </si>
  <si>
    <t>VT3=2.49</t>
  </si>
  <si>
    <t>Vr3=1.01</t>
  </si>
  <si>
    <t>Vr3</t>
  </si>
  <si>
    <t>Second reflection from line B=Kr1*VT2=</t>
  </si>
  <si>
    <t>Reflection of  Vr2 at the junction of cable and line A=(Zl-Zc)*Vr2/(Zl+Zc)</t>
  </si>
  <si>
    <t>VT3</t>
  </si>
  <si>
    <t>Magnitude of Vr3</t>
  </si>
  <si>
    <t>Second transmitted voltage wave into line B=VT2+magnitude of Vr3=</t>
  </si>
  <si>
    <t>Second voltage step at junction of cable &amp; line B= VT!+VT3=</t>
  </si>
  <si>
    <t>Answer</t>
  </si>
  <si>
    <t>l</t>
  </si>
  <si>
    <t>cable length</t>
  </si>
  <si>
    <t>1500 m</t>
  </si>
  <si>
    <t>cable travel time=</t>
  </si>
  <si>
    <t>=lsqrt(lc*Cc)</t>
  </si>
  <si>
    <t>sqrt(lC*CC)</t>
  </si>
  <si>
    <t>travel time</t>
  </si>
  <si>
    <t>s</t>
  </si>
  <si>
    <t>microsec</t>
  </si>
  <si>
    <t>that point=</t>
  </si>
  <si>
    <t>Voltage at the junction of line A and cable, 20 microsec.after the initial surge reaches</t>
  </si>
  <si>
    <t>=VT+Vr2+VT2</t>
  </si>
  <si>
    <t xml:space="preserve">Top of page </t>
  </si>
  <si>
    <t>Surges in two transmission lines connected by an undergound cable</t>
  </si>
  <si>
    <t>capacitance 89 pF/ m and inductance 5* 10E-08.  A rectangular voltage wave of magnitude</t>
  </si>
  <si>
    <t>10 kV and of long duration, travels along line A towards the cable. Find the magnitude</t>
  </si>
  <si>
    <t xml:space="preserve">of the second voltage  step occurring at the junction of the cable and the lineB. What will be </t>
  </si>
  <si>
    <t>line surge impedance = sqrt(Ll/Cl)</t>
  </si>
  <si>
    <t>cable surge impedance = sqrt(Lc/Cc)</t>
  </si>
  <si>
    <t>Transmitted voltage into line B=2*Zl*VT/(Zc + Zl)</t>
  </si>
  <si>
    <t>Reflected voltage from line B = (Zl - Zc)*VT/(Zl+Zc)</t>
  </si>
  <si>
    <t xml:space="preserve">Surges in a  transmission line connected to an undergound cable through a </t>
  </si>
  <si>
    <t>resistor</t>
  </si>
  <si>
    <t>Prob.13.2</t>
  </si>
  <si>
    <t>An overhead line of surge impedance 400 ohms is connected to a cable of surge impedance</t>
  </si>
  <si>
    <t>40 ohms through a series resistor. Determine the magnitude of the resistor such that it</t>
  </si>
  <si>
    <t>the cable. Calculate</t>
  </si>
  <si>
    <t>(a) the voltage and current transients reflected back into the line.</t>
  </si>
  <si>
    <t>(c) the energies reflected back into the line and absorbed by the resistor.</t>
  </si>
  <si>
    <t>O/H line</t>
  </si>
  <si>
    <t>Cable</t>
  </si>
  <si>
    <t>A</t>
  </si>
  <si>
    <t>B</t>
  </si>
  <si>
    <t>Z1</t>
  </si>
  <si>
    <t>Z2</t>
  </si>
  <si>
    <t>R</t>
  </si>
  <si>
    <t xml:space="preserve">Resistor  </t>
  </si>
  <si>
    <t>vi</t>
  </si>
  <si>
    <t>Ii</t>
  </si>
  <si>
    <t>vrA</t>
  </si>
  <si>
    <t>IrA</t>
  </si>
  <si>
    <t>Equivalent circuit:</t>
  </si>
  <si>
    <t>2 vi</t>
  </si>
  <si>
    <t>vB</t>
  </si>
  <si>
    <t>(b) those transmitted into the cable in terms of the incident surge voltage of 1000kV, and</t>
  </si>
  <si>
    <t>=vB-vi</t>
  </si>
  <si>
    <t>=(Z2+R-Z1)*vi/(Z1+Z2+R)</t>
  </si>
  <si>
    <t>=2*vi/(Z1+Z2+R)</t>
  </si>
  <si>
    <t>=2*Z1*Ii/(Z1+Z2+R)</t>
  </si>
  <si>
    <t>Power absorbed by R</t>
  </si>
  <si>
    <t>=R(2Z1Ii/(Z1+Z2+R))*(2Z1Ii/(Z1+Z2+R))</t>
  </si>
  <si>
    <t>It is maximum when d/dR(R/(Z1+Z2+R))=0, if  Ii is given and constant.</t>
  </si>
  <si>
    <t xml:space="preserve">This gives the condition that </t>
  </si>
  <si>
    <t>=Z1+Z2</t>
  </si>
  <si>
    <t>IB</t>
  </si>
  <si>
    <t>kA</t>
  </si>
  <si>
    <t>=vi/Z1</t>
  </si>
  <si>
    <t>=2 *ViZ2/(Z1+Z2+R)</t>
  </si>
  <si>
    <t>Energy entering cable</t>
  </si>
  <si>
    <t>=vBiB</t>
  </si>
  <si>
    <t>MVA</t>
  </si>
  <si>
    <t>Energy absorbed by R</t>
  </si>
  <si>
    <t>=R(Z1Ii/(Z1+Z2))*(Z1Ii/(Z1+Z2))</t>
  </si>
  <si>
    <t>=Z1*Ii*Z1Ii/(Z1+Z2)</t>
  </si>
  <si>
    <t>Energy reflected</t>
  </si>
  <si>
    <t>Energy incident</t>
  </si>
  <si>
    <t>absorbs maximum energy from a surge originating on the overhead line and travelling into</t>
  </si>
  <si>
    <t xml:space="preserve"> = Ii(Z1-Z2-R)/(Z1+Z2+R)</t>
  </si>
  <si>
    <t xml:space="preserve"> = Incident energy-Energy entering cable-energy absorbed</t>
  </si>
  <si>
    <t>Surges in a cable connected to an overhead line</t>
  </si>
  <si>
    <t>Prob.13.3</t>
  </si>
  <si>
    <t>per km. A surge of  1pu magnitude travels along the cable towards the line. Determine the</t>
  </si>
  <si>
    <t>voltage set up at the junction of the line and the cable.</t>
  </si>
  <si>
    <t>Lc</t>
  </si>
  <si>
    <t>= sqrt (Lc/Cc)</t>
  </si>
  <si>
    <t>H</t>
  </si>
  <si>
    <t>F</t>
  </si>
  <si>
    <t>K</t>
  </si>
  <si>
    <t>Voltage at junction</t>
  </si>
  <si>
    <t>=1+ k</t>
  </si>
  <si>
    <t>pu</t>
  </si>
  <si>
    <t xml:space="preserve">A cable of inductance .3 mH/phase and capacitance .4 microfarad  per phase is connected </t>
  </si>
  <si>
    <t>to a line of inductance 1.5 mH /ph and capacitance .012 microfarad /ph. All quantities are</t>
  </si>
  <si>
    <t>Surges in two transmission lines connected by an inductor</t>
  </si>
  <si>
    <t>Prob.13.4</t>
  </si>
  <si>
    <t>the second line.</t>
  </si>
  <si>
    <t>through an inductor of 800  microhenries. Calculate the value of the surge transmitted  to</t>
  </si>
  <si>
    <t>Z</t>
  </si>
  <si>
    <t>L</t>
  </si>
  <si>
    <t>I</t>
  </si>
  <si>
    <t>2*vi</t>
  </si>
  <si>
    <t>Equivalent Circuit</t>
  </si>
  <si>
    <t>=(2*vi/2*Z)*(1-exp(-2*Z*t/L))</t>
  </si>
  <si>
    <t>t</t>
  </si>
  <si>
    <t>v in the second line</t>
  </si>
  <si>
    <t>=I*Z</t>
  </si>
  <si>
    <t>=vi*(1-exp(-2*Z*T/L))</t>
  </si>
  <si>
    <t xml:space="preserve">A rectangular surge of 2 microsecond duration and magnitude 2 pu travels along   a line </t>
  </si>
  <si>
    <t xml:space="preserve">of surge impedance 350 ohms. The latter is connected to another line of equal impedance </t>
  </si>
  <si>
    <t>the voltage at the junction of line A and the cable, 20 microsecond after the initial surge</t>
  </si>
  <si>
    <t>= RIi*Ii</t>
  </si>
  <si>
    <t>= SQRT(Ll/Cl)</t>
  </si>
  <si>
    <t>WEBSITE</t>
  </si>
  <si>
    <t>takes you to the start page after you have read this Chapter.</t>
  </si>
  <si>
    <t>Start page has links to other Chapters.</t>
  </si>
  <si>
    <t>Transient recovery voltage</t>
  </si>
  <si>
    <t>Transient Recovery Voltage</t>
  </si>
  <si>
    <t>Prob.13.5</t>
  </si>
  <si>
    <t xml:space="preserve">is 10 mH and the effective stray capacitance  is represented by  a 4 micro-Farad </t>
  </si>
  <si>
    <t>capacitor across the circuit breaker. A short- circuit occurs beyond the circuit breaker.</t>
  </si>
  <si>
    <t xml:space="preserve">Develop an expression for the voltage across the contacts immediately after the current </t>
  </si>
  <si>
    <t>current zero.</t>
  </si>
  <si>
    <t>A 1-phase 50 Hz generator with one terminal earthed is excited  to an internal emf of</t>
  </si>
  <si>
    <t xml:space="preserve"> 10 kV and is connected to a system through a circuit breaker. The generator inductance </t>
  </si>
  <si>
    <t>interruption if this occurs at an instant corresponding to 10 degrees prior to a natural</t>
  </si>
  <si>
    <t>10 kV</t>
  </si>
  <si>
    <t>L =10 mH</t>
  </si>
  <si>
    <t>C= 4 micro-F</t>
  </si>
  <si>
    <t>Fig. Circuit diagram</t>
  </si>
  <si>
    <t>w=</t>
  </si>
  <si>
    <t>L=</t>
  </si>
  <si>
    <t>rad/s</t>
  </si>
  <si>
    <t>Short circuit current =E/wL =</t>
  </si>
  <si>
    <t>E=10 kV=</t>
  </si>
  <si>
    <t>V</t>
  </si>
  <si>
    <t>A (r.m.s)</t>
  </si>
  <si>
    <t>Rate of change at 10deg (assumed same as at zero) =sqrt(2)E/L=</t>
  </si>
  <si>
    <t>A/s</t>
  </si>
  <si>
    <t>value of current at 10deg=ic =2x3180x 0.123=</t>
  </si>
  <si>
    <t>To bring the breaker current to zero , a current of i(t)= -ic +(sqrt(2) E/L. t</t>
  </si>
  <si>
    <t xml:space="preserve"> is imagined to be injected across the contacts.</t>
  </si>
  <si>
    <t>The voltage necessary  to inject this current into the circuit impedance</t>
  </si>
  <si>
    <t>i(s) = -ic/s   + sqrt(2) E/Ls^2</t>
  </si>
  <si>
    <t>v(s)= i(s). Z(s) = [-(ic/s)  +sqrt(2)E/Ls^2] [ (Ls/Cs) /Ls+ 1/Cs)]</t>
  </si>
  <si>
    <t>Let wo^2 = 1/LC. Then, after some algebra, we get</t>
  </si>
  <si>
    <t>v(s) = -ic .sqrt(L/C).  wo/(s^2 +wo^2)   + 2Ewo^2/(L.s(s^2 +wo^2)</t>
  </si>
  <si>
    <t>In time domain, the above equation becomes</t>
  </si>
  <si>
    <t>C=</t>
  </si>
  <si>
    <t>wo= sqrt(1/LC)=</t>
  </si>
  <si>
    <t>sqrt(L/C)=</t>
  </si>
  <si>
    <t>ic sqrt(L/C)=</t>
  </si>
  <si>
    <t>sqrt(2)E=</t>
  </si>
  <si>
    <t>v(t) = ic sqrt(L/C) sinwo.t +sqrt(2)E (1-coswot)</t>
  </si>
  <si>
    <t>v(t) =- 39114 sin 5000t + 14142 (1-cos 5000t)</t>
  </si>
  <si>
    <t>is the required transient voltage.</t>
  </si>
  <si>
    <t>Transforming  i(t) into s domain, we get: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</si>
</sst>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</numFmts>
  <fonts count="44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173" fontId="0" fillId="0" borderId="0" xfId="0" applyNumberFormat="1" applyAlignment="1">
      <alignment horizontal="left"/>
    </xf>
    <xf numFmtId="173" fontId="0" fillId="0" borderId="0" xfId="0" applyNumberFormat="1" applyAlignment="1" quotePrefix="1">
      <alignment horizontal="left"/>
    </xf>
    <xf numFmtId="0" fontId="4" fillId="0" borderId="0" xfId="53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41</xdr:row>
      <xdr:rowOff>76200</xdr:rowOff>
    </xdr:from>
    <xdr:to>
      <xdr:col>4</xdr:col>
      <xdr:colOff>0</xdr:colOff>
      <xdr:row>41</xdr:row>
      <xdr:rowOff>76200</xdr:rowOff>
    </xdr:to>
    <xdr:sp>
      <xdr:nvSpPr>
        <xdr:cNvPr id="1" name="Line 1"/>
        <xdr:cNvSpPr>
          <a:spLocks/>
        </xdr:cNvSpPr>
      </xdr:nvSpPr>
      <xdr:spPr>
        <a:xfrm>
          <a:off x="1209675" y="6981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66675</xdr:rowOff>
    </xdr:from>
    <xdr:to>
      <xdr:col>7</xdr:col>
      <xdr:colOff>19050</xdr:colOff>
      <xdr:row>41</xdr:row>
      <xdr:rowOff>66675</xdr:rowOff>
    </xdr:to>
    <xdr:sp>
      <xdr:nvSpPr>
        <xdr:cNvPr id="2" name="Line 2"/>
        <xdr:cNvSpPr>
          <a:spLocks/>
        </xdr:cNvSpPr>
      </xdr:nvSpPr>
      <xdr:spPr>
        <a:xfrm>
          <a:off x="3486150" y="6972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41</xdr:row>
      <xdr:rowOff>85725</xdr:rowOff>
    </xdr:from>
    <xdr:to>
      <xdr:col>4</xdr:col>
      <xdr:colOff>0</xdr:colOff>
      <xdr:row>47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2428875" y="69913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5</xdr:col>
      <xdr:colOff>0</xdr:colOff>
      <xdr:row>47</xdr:row>
      <xdr:rowOff>47625</xdr:rowOff>
    </xdr:to>
    <xdr:sp>
      <xdr:nvSpPr>
        <xdr:cNvPr id="4" name="Line 4"/>
        <xdr:cNvSpPr>
          <a:spLocks/>
        </xdr:cNvSpPr>
      </xdr:nvSpPr>
      <xdr:spPr>
        <a:xfrm>
          <a:off x="3486150" y="6981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19050</xdr:rowOff>
    </xdr:from>
    <xdr:to>
      <xdr:col>4</xdr:col>
      <xdr:colOff>600075</xdr:colOff>
      <xdr:row>47</xdr:row>
      <xdr:rowOff>19050</xdr:rowOff>
    </xdr:to>
    <xdr:sp>
      <xdr:nvSpPr>
        <xdr:cNvPr id="5" name="Line 5"/>
        <xdr:cNvSpPr>
          <a:spLocks/>
        </xdr:cNvSpPr>
      </xdr:nvSpPr>
      <xdr:spPr>
        <a:xfrm>
          <a:off x="2438400" y="7896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41</xdr:row>
      <xdr:rowOff>152400</xdr:rowOff>
    </xdr:from>
    <xdr:to>
      <xdr:col>6</xdr:col>
      <xdr:colOff>161925</xdr:colOff>
      <xdr:row>41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829050" y="7058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142875</xdr:rowOff>
    </xdr:from>
    <xdr:to>
      <xdr:col>4</xdr:col>
      <xdr:colOff>342900</xdr:colOff>
      <xdr:row>45</xdr:row>
      <xdr:rowOff>142875</xdr:rowOff>
    </xdr:to>
    <xdr:sp>
      <xdr:nvSpPr>
        <xdr:cNvPr id="7" name="Line 7"/>
        <xdr:cNvSpPr>
          <a:spLocks/>
        </xdr:cNvSpPr>
      </xdr:nvSpPr>
      <xdr:spPr>
        <a:xfrm>
          <a:off x="2524125" y="7696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46</xdr:row>
      <xdr:rowOff>114300</xdr:rowOff>
    </xdr:from>
    <xdr:to>
      <xdr:col>4</xdr:col>
      <xdr:colOff>514350</xdr:colOff>
      <xdr:row>46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800350" y="782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49</xdr:row>
      <xdr:rowOff>47625</xdr:rowOff>
    </xdr:from>
    <xdr:to>
      <xdr:col>4</xdr:col>
      <xdr:colOff>314325</xdr:colOff>
      <xdr:row>49</xdr:row>
      <xdr:rowOff>47625</xdr:rowOff>
    </xdr:to>
    <xdr:sp>
      <xdr:nvSpPr>
        <xdr:cNvPr id="9" name="Line 9"/>
        <xdr:cNvSpPr>
          <a:spLocks/>
        </xdr:cNvSpPr>
      </xdr:nvSpPr>
      <xdr:spPr>
        <a:xfrm>
          <a:off x="2476500" y="8248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84</xdr:row>
      <xdr:rowOff>114300</xdr:rowOff>
    </xdr:to>
    <xdr:sp>
      <xdr:nvSpPr>
        <xdr:cNvPr id="10" name="Line 12"/>
        <xdr:cNvSpPr>
          <a:spLocks/>
        </xdr:cNvSpPr>
      </xdr:nvSpPr>
      <xdr:spPr>
        <a:xfrm>
          <a:off x="3486150" y="120872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84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1828800" y="120872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74</xdr:row>
      <xdr:rowOff>28575</xdr:rowOff>
    </xdr:from>
    <xdr:to>
      <xdr:col>3</xdr:col>
      <xdr:colOff>0</xdr:colOff>
      <xdr:row>76</xdr:row>
      <xdr:rowOff>0</xdr:rowOff>
    </xdr:to>
    <xdr:sp>
      <xdr:nvSpPr>
        <xdr:cNvPr id="12" name="Line 14"/>
        <xdr:cNvSpPr>
          <a:spLocks/>
        </xdr:cNvSpPr>
      </xdr:nvSpPr>
      <xdr:spPr>
        <a:xfrm>
          <a:off x="981075" y="12277725"/>
          <a:ext cx="847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75</xdr:row>
      <xdr:rowOff>152400</xdr:rowOff>
    </xdr:from>
    <xdr:to>
      <xdr:col>5</xdr:col>
      <xdr:colOff>9525</xdr:colOff>
      <xdr:row>78</xdr:row>
      <xdr:rowOff>0</xdr:rowOff>
    </xdr:to>
    <xdr:sp>
      <xdr:nvSpPr>
        <xdr:cNvPr id="13" name="Line 15"/>
        <xdr:cNvSpPr>
          <a:spLocks/>
        </xdr:cNvSpPr>
      </xdr:nvSpPr>
      <xdr:spPr>
        <a:xfrm>
          <a:off x="1819275" y="12563475"/>
          <a:ext cx="1676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76</xdr:row>
      <xdr:rowOff>0</xdr:rowOff>
    </xdr:from>
    <xdr:to>
      <xdr:col>3</xdr:col>
      <xdr:colOff>0</xdr:colOff>
      <xdr:row>77</xdr:row>
      <xdr:rowOff>142875</xdr:rowOff>
    </xdr:to>
    <xdr:sp>
      <xdr:nvSpPr>
        <xdr:cNvPr id="14" name="Line 16"/>
        <xdr:cNvSpPr>
          <a:spLocks/>
        </xdr:cNvSpPr>
      </xdr:nvSpPr>
      <xdr:spPr>
        <a:xfrm flipH="1">
          <a:off x="962025" y="12573000"/>
          <a:ext cx="866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78</xdr:row>
      <xdr:rowOff>0</xdr:rowOff>
    </xdr:from>
    <xdr:to>
      <xdr:col>5</xdr:col>
      <xdr:colOff>0</xdr:colOff>
      <xdr:row>80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819275" y="12896850"/>
          <a:ext cx="1666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152400</xdr:rowOff>
    </xdr:from>
    <xdr:to>
      <xdr:col>6</xdr:col>
      <xdr:colOff>295275</xdr:colOff>
      <xdr:row>79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3495675" y="12887325"/>
          <a:ext cx="895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79</xdr:row>
      <xdr:rowOff>142875</xdr:rowOff>
    </xdr:from>
    <xdr:to>
      <xdr:col>5</xdr:col>
      <xdr:colOff>0</xdr:colOff>
      <xdr:row>82</xdr:row>
      <xdr:rowOff>0</xdr:rowOff>
    </xdr:to>
    <xdr:sp>
      <xdr:nvSpPr>
        <xdr:cNvPr id="17" name="Line 19"/>
        <xdr:cNvSpPr>
          <a:spLocks/>
        </xdr:cNvSpPr>
      </xdr:nvSpPr>
      <xdr:spPr>
        <a:xfrm>
          <a:off x="1790700" y="13201650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82</xdr:row>
      <xdr:rowOff>0</xdr:rowOff>
    </xdr:from>
    <xdr:to>
      <xdr:col>5</xdr:col>
      <xdr:colOff>0</xdr:colOff>
      <xdr:row>83</xdr:row>
      <xdr:rowOff>47625</xdr:rowOff>
    </xdr:to>
    <xdr:sp>
      <xdr:nvSpPr>
        <xdr:cNvPr id="18" name="Line 20"/>
        <xdr:cNvSpPr>
          <a:spLocks/>
        </xdr:cNvSpPr>
      </xdr:nvSpPr>
      <xdr:spPr>
        <a:xfrm flipH="1">
          <a:off x="2324100" y="13544550"/>
          <a:ext cx="1162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6</xdr:col>
      <xdr:colOff>209550</xdr:colOff>
      <xdr:row>83</xdr:row>
      <xdr:rowOff>38100</xdr:rowOff>
    </xdr:to>
    <xdr:sp>
      <xdr:nvSpPr>
        <xdr:cNvPr id="19" name="Line 21"/>
        <xdr:cNvSpPr>
          <a:spLocks/>
        </xdr:cNvSpPr>
      </xdr:nvSpPr>
      <xdr:spPr>
        <a:xfrm>
          <a:off x="3486150" y="13544550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119</xdr:row>
      <xdr:rowOff>9525</xdr:rowOff>
    </xdr:from>
    <xdr:to>
      <xdr:col>4</xdr:col>
      <xdr:colOff>123825</xdr:colOff>
      <xdr:row>119</xdr:row>
      <xdr:rowOff>9525</xdr:rowOff>
    </xdr:to>
    <xdr:sp>
      <xdr:nvSpPr>
        <xdr:cNvPr id="20" name="Line 23"/>
        <xdr:cNvSpPr>
          <a:spLocks/>
        </xdr:cNvSpPr>
      </xdr:nvSpPr>
      <xdr:spPr>
        <a:xfrm>
          <a:off x="1162050" y="195453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119</xdr:row>
      <xdr:rowOff>19050</xdr:rowOff>
    </xdr:from>
    <xdr:to>
      <xdr:col>4</xdr:col>
      <xdr:colOff>1019175</xdr:colOff>
      <xdr:row>119</xdr:row>
      <xdr:rowOff>19050</xdr:rowOff>
    </xdr:to>
    <xdr:sp>
      <xdr:nvSpPr>
        <xdr:cNvPr id="21" name="Line 24"/>
        <xdr:cNvSpPr>
          <a:spLocks/>
        </xdr:cNvSpPr>
      </xdr:nvSpPr>
      <xdr:spPr>
        <a:xfrm>
          <a:off x="2552700" y="19554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119</xdr:row>
      <xdr:rowOff>28575</xdr:rowOff>
    </xdr:from>
    <xdr:to>
      <xdr:col>6</xdr:col>
      <xdr:colOff>571500</xdr:colOff>
      <xdr:row>119</xdr:row>
      <xdr:rowOff>28575</xdr:rowOff>
    </xdr:to>
    <xdr:sp>
      <xdr:nvSpPr>
        <xdr:cNvPr id="22" name="Line 25"/>
        <xdr:cNvSpPr>
          <a:spLocks/>
        </xdr:cNvSpPr>
      </xdr:nvSpPr>
      <xdr:spPr>
        <a:xfrm>
          <a:off x="3476625" y="195643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123</xdr:row>
      <xdr:rowOff>0</xdr:rowOff>
    </xdr:from>
    <xdr:to>
      <xdr:col>1</xdr:col>
      <xdr:colOff>581025</xdr:colOff>
      <xdr:row>123</xdr:row>
      <xdr:rowOff>0</xdr:rowOff>
    </xdr:to>
    <xdr:sp>
      <xdr:nvSpPr>
        <xdr:cNvPr id="23" name="Line 26"/>
        <xdr:cNvSpPr>
          <a:spLocks/>
        </xdr:cNvSpPr>
      </xdr:nvSpPr>
      <xdr:spPr>
        <a:xfrm>
          <a:off x="790575" y="2018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121</xdr:row>
      <xdr:rowOff>123825</xdr:rowOff>
    </xdr:from>
    <xdr:to>
      <xdr:col>1</xdr:col>
      <xdr:colOff>581025</xdr:colOff>
      <xdr:row>123</xdr:row>
      <xdr:rowOff>9525</xdr:rowOff>
    </xdr:to>
    <xdr:sp>
      <xdr:nvSpPr>
        <xdr:cNvPr id="24" name="Line 27"/>
        <xdr:cNvSpPr>
          <a:spLocks/>
        </xdr:cNvSpPr>
      </xdr:nvSpPr>
      <xdr:spPr>
        <a:xfrm flipV="1">
          <a:off x="1190625" y="19983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121</xdr:row>
      <xdr:rowOff>142875</xdr:rowOff>
    </xdr:from>
    <xdr:to>
      <xdr:col>2</xdr:col>
      <xdr:colOff>590550</xdr:colOff>
      <xdr:row>121</xdr:row>
      <xdr:rowOff>142875</xdr:rowOff>
    </xdr:to>
    <xdr:sp>
      <xdr:nvSpPr>
        <xdr:cNvPr id="25" name="Line 28"/>
        <xdr:cNvSpPr>
          <a:spLocks/>
        </xdr:cNvSpPr>
      </xdr:nvSpPr>
      <xdr:spPr>
        <a:xfrm>
          <a:off x="1200150" y="20002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123825</xdr:rowOff>
    </xdr:from>
    <xdr:to>
      <xdr:col>4</xdr:col>
      <xdr:colOff>0</xdr:colOff>
      <xdr:row>126</xdr:row>
      <xdr:rowOff>95250</xdr:rowOff>
    </xdr:to>
    <xdr:sp>
      <xdr:nvSpPr>
        <xdr:cNvPr id="26" name="Line 30"/>
        <xdr:cNvSpPr>
          <a:spLocks/>
        </xdr:cNvSpPr>
      </xdr:nvSpPr>
      <xdr:spPr>
        <a:xfrm>
          <a:off x="2438400" y="196596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9525</xdr:rowOff>
    </xdr:from>
    <xdr:to>
      <xdr:col>4</xdr:col>
      <xdr:colOff>0</xdr:colOff>
      <xdr:row>124</xdr:row>
      <xdr:rowOff>9525</xdr:rowOff>
    </xdr:to>
    <xdr:sp>
      <xdr:nvSpPr>
        <xdr:cNvPr id="27" name="Line 31"/>
        <xdr:cNvSpPr>
          <a:spLocks/>
        </xdr:cNvSpPr>
      </xdr:nvSpPr>
      <xdr:spPr>
        <a:xfrm flipH="1">
          <a:off x="1866900" y="20354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132</xdr:row>
      <xdr:rowOff>38100</xdr:rowOff>
    </xdr:from>
    <xdr:to>
      <xdr:col>2</xdr:col>
      <xdr:colOff>571500</xdr:colOff>
      <xdr:row>133</xdr:row>
      <xdr:rowOff>114300</xdr:rowOff>
    </xdr:to>
    <xdr:sp>
      <xdr:nvSpPr>
        <xdr:cNvPr id="28" name="Oval 32"/>
        <xdr:cNvSpPr>
          <a:spLocks/>
        </xdr:cNvSpPr>
      </xdr:nvSpPr>
      <xdr:spPr>
        <a:xfrm>
          <a:off x="1552575" y="21678900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128</xdr:row>
      <xdr:rowOff>152400</xdr:rowOff>
    </xdr:from>
    <xdr:to>
      <xdr:col>2</xdr:col>
      <xdr:colOff>447675</xdr:colOff>
      <xdr:row>132</xdr:row>
      <xdr:rowOff>38100</xdr:rowOff>
    </xdr:to>
    <xdr:sp>
      <xdr:nvSpPr>
        <xdr:cNvPr id="29" name="Line 33"/>
        <xdr:cNvSpPr>
          <a:spLocks/>
        </xdr:cNvSpPr>
      </xdr:nvSpPr>
      <xdr:spPr>
        <a:xfrm flipV="1">
          <a:off x="1666875" y="21145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129</xdr:row>
      <xdr:rowOff>9525</xdr:rowOff>
    </xdr:from>
    <xdr:to>
      <xdr:col>3</xdr:col>
      <xdr:colOff>447675</xdr:colOff>
      <xdr:row>129</xdr:row>
      <xdr:rowOff>9525</xdr:rowOff>
    </xdr:to>
    <xdr:sp>
      <xdr:nvSpPr>
        <xdr:cNvPr id="30" name="Line 34"/>
        <xdr:cNvSpPr>
          <a:spLocks/>
        </xdr:cNvSpPr>
      </xdr:nvSpPr>
      <xdr:spPr>
        <a:xfrm>
          <a:off x="1657350" y="21164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128</xdr:row>
      <xdr:rowOff>123825</xdr:rowOff>
    </xdr:from>
    <xdr:to>
      <xdr:col>4</xdr:col>
      <xdr:colOff>304800</xdr:colOff>
      <xdr:row>129</xdr:row>
      <xdr:rowOff>76200</xdr:rowOff>
    </xdr:to>
    <xdr:sp>
      <xdr:nvSpPr>
        <xdr:cNvPr id="31" name="Rectangle 35"/>
        <xdr:cNvSpPr>
          <a:spLocks/>
        </xdr:cNvSpPr>
      </xdr:nvSpPr>
      <xdr:spPr>
        <a:xfrm>
          <a:off x="2257425" y="21116925"/>
          <a:ext cx="485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129</xdr:row>
      <xdr:rowOff>19050</xdr:rowOff>
    </xdr:from>
    <xdr:to>
      <xdr:col>5</xdr:col>
      <xdr:colOff>19050</xdr:colOff>
      <xdr:row>129</xdr:row>
      <xdr:rowOff>19050</xdr:rowOff>
    </xdr:to>
    <xdr:sp>
      <xdr:nvSpPr>
        <xdr:cNvPr id="32" name="Line 36"/>
        <xdr:cNvSpPr>
          <a:spLocks/>
        </xdr:cNvSpPr>
      </xdr:nvSpPr>
      <xdr:spPr>
        <a:xfrm>
          <a:off x="2733675" y="21174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129</xdr:row>
      <xdr:rowOff>28575</xdr:rowOff>
    </xdr:from>
    <xdr:to>
      <xdr:col>5</xdr:col>
      <xdr:colOff>9525</xdr:colOff>
      <xdr:row>130</xdr:row>
      <xdr:rowOff>152400</xdr:rowOff>
    </xdr:to>
    <xdr:sp>
      <xdr:nvSpPr>
        <xdr:cNvPr id="33" name="Line 37"/>
        <xdr:cNvSpPr>
          <a:spLocks/>
        </xdr:cNvSpPr>
      </xdr:nvSpPr>
      <xdr:spPr>
        <a:xfrm>
          <a:off x="3495675" y="21183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131</xdr:row>
      <xdr:rowOff>66675</xdr:rowOff>
    </xdr:from>
    <xdr:to>
      <xdr:col>5</xdr:col>
      <xdr:colOff>66675</xdr:colOff>
      <xdr:row>131</xdr:row>
      <xdr:rowOff>95250</xdr:rowOff>
    </xdr:to>
    <xdr:sp>
      <xdr:nvSpPr>
        <xdr:cNvPr id="34" name="Line 39"/>
        <xdr:cNvSpPr>
          <a:spLocks/>
        </xdr:cNvSpPr>
      </xdr:nvSpPr>
      <xdr:spPr>
        <a:xfrm>
          <a:off x="3495675" y="215455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142875</xdr:rowOff>
    </xdr:from>
    <xdr:to>
      <xdr:col>5</xdr:col>
      <xdr:colOff>66675</xdr:colOff>
      <xdr:row>131</xdr:row>
      <xdr:rowOff>9525</xdr:rowOff>
    </xdr:to>
    <xdr:sp>
      <xdr:nvSpPr>
        <xdr:cNvPr id="35" name="Line 40"/>
        <xdr:cNvSpPr>
          <a:spLocks/>
        </xdr:cNvSpPr>
      </xdr:nvSpPr>
      <xdr:spPr>
        <a:xfrm>
          <a:off x="3495675" y="2145982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131</xdr:row>
      <xdr:rowOff>104775</xdr:rowOff>
    </xdr:from>
    <xdr:to>
      <xdr:col>5</xdr:col>
      <xdr:colOff>38100</xdr:colOff>
      <xdr:row>131</xdr:row>
      <xdr:rowOff>152400</xdr:rowOff>
    </xdr:to>
    <xdr:sp>
      <xdr:nvSpPr>
        <xdr:cNvPr id="36" name="Line 42"/>
        <xdr:cNvSpPr>
          <a:spLocks/>
        </xdr:cNvSpPr>
      </xdr:nvSpPr>
      <xdr:spPr>
        <a:xfrm flipH="1">
          <a:off x="3486150" y="2158365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131</xdr:row>
      <xdr:rowOff>9525</xdr:rowOff>
    </xdr:from>
    <xdr:to>
      <xdr:col>5</xdr:col>
      <xdr:colOff>57150</xdr:colOff>
      <xdr:row>131</xdr:row>
      <xdr:rowOff>57150</xdr:rowOff>
    </xdr:to>
    <xdr:sp>
      <xdr:nvSpPr>
        <xdr:cNvPr id="37" name="Line 43"/>
        <xdr:cNvSpPr>
          <a:spLocks/>
        </xdr:cNvSpPr>
      </xdr:nvSpPr>
      <xdr:spPr>
        <a:xfrm flipH="1">
          <a:off x="3505200" y="2148840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133</xdr:row>
      <xdr:rowOff>38100</xdr:rowOff>
    </xdr:to>
    <xdr:sp>
      <xdr:nvSpPr>
        <xdr:cNvPr id="38" name="Line 44"/>
        <xdr:cNvSpPr>
          <a:spLocks/>
        </xdr:cNvSpPr>
      </xdr:nvSpPr>
      <xdr:spPr>
        <a:xfrm>
          <a:off x="3495675" y="21640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133</xdr:row>
      <xdr:rowOff>28575</xdr:rowOff>
    </xdr:from>
    <xdr:to>
      <xdr:col>5</xdr:col>
      <xdr:colOff>47625</xdr:colOff>
      <xdr:row>135</xdr:row>
      <xdr:rowOff>19050</xdr:rowOff>
    </xdr:to>
    <xdr:sp>
      <xdr:nvSpPr>
        <xdr:cNvPr id="39" name="Rectangle 45"/>
        <xdr:cNvSpPr>
          <a:spLocks/>
        </xdr:cNvSpPr>
      </xdr:nvSpPr>
      <xdr:spPr>
        <a:xfrm>
          <a:off x="3457575" y="21831300"/>
          <a:ext cx="76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133</xdr:row>
      <xdr:rowOff>114300</xdr:rowOff>
    </xdr:from>
    <xdr:to>
      <xdr:col>2</xdr:col>
      <xdr:colOff>457200</xdr:colOff>
      <xdr:row>136</xdr:row>
      <xdr:rowOff>76200</xdr:rowOff>
    </xdr:to>
    <xdr:sp>
      <xdr:nvSpPr>
        <xdr:cNvPr id="40" name="Line 46"/>
        <xdr:cNvSpPr>
          <a:spLocks/>
        </xdr:cNvSpPr>
      </xdr:nvSpPr>
      <xdr:spPr>
        <a:xfrm>
          <a:off x="1676400" y="2191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136</xdr:row>
      <xdr:rowOff>85725</xdr:rowOff>
    </xdr:from>
    <xdr:to>
      <xdr:col>5</xdr:col>
      <xdr:colOff>9525</xdr:colOff>
      <xdr:row>136</xdr:row>
      <xdr:rowOff>85725</xdr:rowOff>
    </xdr:to>
    <xdr:sp>
      <xdr:nvSpPr>
        <xdr:cNvPr id="41" name="Line 47"/>
        <xdr:cNvSpPr>
          <a:spLocks/>
        </xdr:cNvSpPr>
      </xdr:nvSpPr>
      <xdr:spPr>
        <a:xfrm>
          <a:off x="1676400" y="22374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5</xdr:col>
      <xdr:colOff>0</xdr:colOff>
      <xdr:row>136</xdr:row>
      <xdr:rowOff>76200</xdr:rowOff>
    </xdr:to>
    <xdr:sp>
      <xdr:nvSpPr>
        <xdr:cNvPr id="42" name="Line 48"/>
        <xdr:cNvSpPr>
          <a:spLocks/>
        </xdr:cNvSpPr>
      </xdr:nvSpPr>
      <xdr:spPr>
        <a:xfrm>
          <a:off x="3486150" y="2214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129</xdr:row>
      <xdr:rowOff>85725</xdr:rowOff>
    </xdr:from>
    <xdr:to>
      <xdr:col>5</xdr:col>
      <xdr:colOff>19050</xdr:colOff>
      <xdr:row>130</xdr:row>
      <xdr:rowOff>0</xdr:rowOff>
    </xdr:to>
    <xdr:sp>
      <xdr:nvSpPr>
        <xdr:cNvPr id="43" name="Oval 49"/>
        <xdr:cNvSpPr>
          <a:spLocks/>
        </xdr:cNvSpPr>
      </xdr:nvSpPr>
      <xdr:spPr>
        <a:xfrm>
          <a:off x="3429000" y="212407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971550</xdr:colOff>
      <xdr:row>132</xdr:row>
      <xdr:rowOff>66675</xdr:rowOff>
    </xdr:from>
    <xdr:to>
      <xdr:col>5</xdr:col>
      <xdr:colOff>0</xdr:colOff>
      <xdr:row>132</xdr:row>
      <xdr:rowOff>142875</xdr:rowOff>
    </xdr:to>
    <xdr:sp>
      <xdr:nvSpPr>
        <xdr:cNvPr id="44" name="Oval 50"/>
        <xdr:cNvSpPr>
          <a:spLocks/>
        </xdr:cNvSpPr>
      </xdr:nvSpPr>
      <xdr:spPr>
        <a:xfrm>
          <a:off x="3409950" y="21707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194</xdr:row>
      <xdr:rowOff>9525</xdr:rowOff>
    </xdr:from>
    <xdr:to>
      <xdr:col>4</xdr:col>
      <xdr:colOff>47625</xdr:colOff>
      <xdr:row>194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485900" y="316896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193</xdr:row>
      <xdr:rowOff>66675</xdr:rowOff>
    </xdr:from>
    <xdr:to>
      <xdr:col>2</xdr:col>
      <xdr:colOff>266700</xdr:colOff>
      <xdr:row>194</xdr:row>
      <xdr:rowOff>123825</xdr:rowOff>
    </xdr:to>
    <xdr:sp>
      <xdr:nvSpPr>
        <xdr:cNvPr id="46" name="Line 52"/>
        <xdr:cNvSpPr>
          <a:spLocks/>
        </xdr:cNvSpPr>
      </xdr:nvSpPr>
      <xdr:spPr>
        <a:xfrm>
          <a:off x="1485900" y="31584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193</xdr:row>
      <xdr:rowOff>85725</xdr:rowOff>
    </xdr:from>
    <xdr:to>
      <xdr:col>4</xdr:col>
      <xdr:colOff>28575</xdr:colOff>
      <xdr:row>194</xdr:row>
      <xdr:rowOff>133350</xdr:rowOff>
    </xdr:to>
    <xdr:sp>
      <xdr:nvSpPr>
        <xdr:cNvPr id="47" name="Line 53"/>
        <xdr:cNvSpPr>
          <a:spLocks/>
        </xdr:cNvSpPr>
      </xdr:nvSpPr>
      <xdr:spPr>
        <a:xfrm>
          <a:off x="2466975" y="31603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193</xdr:row>
      <xdr:rowOff>104775</xdr:rowOff>
    </xdr:from>
    <xdr:to>
      <xdr:col>4</xdr:col>
      <xdr:colOff>352425</xdr:colOff>
      <xdr:row>194</xdr:row>
      <xdr:rowOff>76200</xdr:rowOff>
    </xdr:to>
    <xdr:sp>
      <xdr:nvSpPr>
        <xdr:cNvPr id="48" name="AutoShape 54"/>
        <xdr:cNvSpPr>
          <a:spLocks/>
        </xdr:cNvSpPr>
      </xdr:nvSpPr>
      <xdr:spPr>
        <a:xfrm>
          <a:off x="2676525" y="31623000"/>
          <a:ext cx="114300" cy="133350"/>
        </a:xfrm>
        <a:custGeom>
          <a:pathLst>
            <a:path h="21600" w="21600">
              <a:moveTo>
                <a:pt x="5400" y="10800"/>
              </a:moveTo>
              <a:cubicBezTo>
                <a:pt x="5400" y="7817"/>
                <a:pt x="7817" y="5400"/>
                <a:pt x="10800" y="5400"/>
              </a:cubicBezTo>
              <a:cubicBezTo>
                <a:pt x="13782" y="5399"/>
                <a:pt x="16199" y="7817"/>
                <a:pt x="16200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193</xdr:row>
      <xdr:rowOff>114300</xdr:rowOff>
    </xdr:from>
    <xdr:to>
      <xdr:col>4</xdr:col>
      <xdr:colOff>438150</xdr:colOff>
      <xdr:row>194</xdr:row>
      <xdr:rowOff>47625</xdr:rowOff>
    </xdr:to>
    <xdr:sp>
      <xdr:nvSpPr>
        <xdr:cNvPr id="49" name="AutoShape 55"/>
        <xdr:cNvSpPr>
          <a:spLocks/>
        </xdr:cNvSpPr>
      </xdr:nvSpPr>
      <xdr:spPr>
        <a:xfrm>
          <a:off x="2790825" y="31632525"/>
          <a:ext cx="85725" cy="95250"/>
        </a:xfrm>
        <a:custGeom>
          <a:pathLst>
            <a:path h="21600" w="21600">
              <a:moveTo>
                <a:pt x="5400" y="10800"/>
              </a:moveTo>
              <a:cubicBezTo>
                <a:pt x="5400" y="7817"/>
                <a:pt x="7817" y="5400"/>
                <a:pt x="10800" y="5400"/>
              </a:cubicBezTo>
              <a:cubicBezTo>
                <a:pt x="13782" y="5399"/>
                <a:pt x="16199" y="7817"/>
                <a:pt x="16200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194</xdr:row>
      <xdr:rowOff>0</xdr:rowOff>
    </xdr:from>
    <xdr:to>
      <xdr:col>4</xdr:col>
      <xdr:colOff>247650</xdr:colOff>
      <xdr:row>194</xdr:row>
      <xdr:rowOff>0</xdr:rowOff>
    </xdr:to>
    <xdr:sp>
      <xdr:nvSpPr>
        <xdr:cNvPr id="50" name="Line 56"/>
        <xdr:cNvSpPr>
          <a:spLocks/>
        </xdr:cNvSpPr>
      </xdr:nvSpPr>
      <xdr:spPr>
        <a:xfrm>
          <a:off x="2486025" y="31680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193</xdr:row>
      <xdr:rowOff>152400</xdr:rowOff>
    </xdr:from>
    <xdr:to>
      <xdr:col>4</xdr:col>
      <xdr:colOff>752475</xdr:colOff>
      <xdr:row>193</xdr:row>
      <xdr:rowOff>152400</xdr:rowOff>
    </xdr:to>
    <xdr:sp>
      <xdr:nvSpPr>
        <xdr:cNvPr id="51" name="Line 57"/>
        <xdr:cNvSpPr>
          <a:spLocks/>
        </xdr:cNvSpPr>
      </xdr:nvSpPr>
      <xdr:spPr>
        <a:xfrm>
          <a:off x="2876550" y="31670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193</xdr:row>
      <xdr:rowOff>85725</xdr:rowOff>
    </xdr:from>
    <xdr:to>
      <xdr:col>4</xdr:col>
      <xdr:colOff>752475</xdr:colOff>
      <xdr:row>194</xdr:row>
      <xdr:rowOff>95250</xdr:rowOff>
    </xdr:to>
    <xdr:sp>
      <xdr:nvSpPr>
        <xdr:cNvPr id="52" name="Line 58"/>
        <xdr:cNvSpPr>
          <a:spLocks/>
        </xdr:cNvSpPr>
      </xdr:nvSpPr>
      <xdr:spPr>
        <a:xfrm>
          <a:off x="3190875" y="31603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193</xdr:row>
      <xdr:rowOff>152400</xdr:rowOff>
    </xdr:from>
    <xdr:to>
      <xdr:col>6</xdr:col>
      <xdr:colOff>114300</xdr:colOff>
      <xdr:row>193</xdr:row>
      <xdr:rowOff>152400</xdr:rowOff>
    </xdr:to>
    <xdr:sp>
      <xdr:nvSpPr>
        <xdr:cNvPr id="53" name="Line 59"/>
        <xdr:cNvSpPr>
          <a:spLocks/>
        </xdr:cNvSpPr>
      </xdr:nvSpPr>
      <xdr:spPr>
        <a:xfrm>
          <a:off x="3209925" y="316706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193</xdr:row>
      <xdr:rowOff>76200</xdr:rowOff>
    </xdr:from>
    <xdr:to>
      <xdr:col>6</xdr:col>
      <xdr:colOff>104775</xdr:colOff>
      <xdr:row>194</xdr:row>
      <xdr:rowOff>123825</xdr:rowOff>
    </xdr:to>
    <xdr:sp>
      <xdr:nvSpPr>
        <xdr:cNvPr id="54" name="Line 60"/>
        <xdr:cNvSpPr>
          <a:spLocks/>
        </xdr:cNvSpPr>
      </xdr:nvSpPr>
      <xdr:spPr>
        <a:xfrm>
          <a:off x="4200525" y="31594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195</xdr:row>
      <xdr:rowOff>76200</xdr:rowOff>
    </xdr:from>
    <xdr:to>
      <xdr:col>4</xdr:col>
      <xdr:colOff>400050</xdr:colOff>
      <xdr:row>197</xdr:row>
      <xdr:rowOff>152400</xdr:rowOff>
    </xdr:to>
    <xdr:sp>
      <xdr:nvSpPr>
        <xdr:cNvPr id="55" name="Line 61"/>
        <xdr:cNvSpPr>
          <a:spLocks/>
        </xdr:cNvSpPr>
      </xdr:nvSpPr>
      <xdr:spPr>
        <a:xfrm>
          <a:off x="2838450" y="319182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199</xdr:row>
      <xdr:rowOff>76200</xdr:rowOff>
    </xdr:from>
    <xdr:to>
      <xdr:col>2</xdr:col>
      <xdr:colOff>238125</xdr:colOff>
      <xdr:row>200</xdr:row>
      <xdr:rowOff>114300</xdr:rowOff>
    </xdr:to>
    <xdr:sp>
      <xdr:nvSpPr>
        <xdr:cNvPr id="56" name="Oval 62"/>
        <xdr:cNvSpPr>
          <a:spLocks/>
        </xdr:cNvSpPr>
      </xdr:nvSpPr>
      <xdr:spPr>
        <a:xfrm>
          <a:off x="1257300" y="32565975"/>
          <a:ext cx="2000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198</xdr:row>
      <xdr:rowOff>66675</xdr:rowOff>
    </xdr:from>
    <xdr:to>
      <xdr:col>2</xdr:col>
      <xdr:colOff>133350</xdr:colOff>
      <xdr:row>199</xdr:row>
      <xdr:rowOff>76200</xdr:rowOff>
    </xdr:to>
    <xdr:sp>
      <xdr:nvSpPr>
        <xdr:cNvPr id="57" name="Line 63"/>
        <xdr:cNvSpPr>
          <a:spLocks/>
        </xdr:cNvSpPr>
      </xdr:nvSpPr>
      <xdr:spPr>
        <a:xfrm flipV="1">
          <a:off x="1352550" y="32394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198</xdr:row>
      <xdr:rowOff>76200</xdr:rowOff>
    </xdr:from>
    <xdr:to>
      <xdr:col>3</xdr:col>
      <xdr:colOff>285750</xdr:colOff>
      <xdr:row>198</xdr:row>
      <xdr:rowOff>76200</xdr:rowOff>
    </xdr:to>
    <xdr:sp>
      <xdr:nvSpPr>
        <xdr:cNvPr id="58" name="Line 64"/>
        <xdr:cNvSpPr>
          <a:spLocks/>
        </xdr:cNvSpPr>
      </xdr:nvSpPr>
      <xdr:spPr>
        <a:xfrm>
          <a:off x="1362075" y="32404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198</xdr:row>
      <xdr:rowOff>66675</xdr:rowOff>
    </xdr:from>
    <xdr:to>
      <xdr:col>4</xdr:col>
      <xdr:colOff>276225</xdr:colOff>
      <xdr:row>198</xdr:row>
      <xdr:rowOff>142875</xdr:rowOff>
    </xdr:to>
    <xdr:sp>
      <xdr:nvSpPr>
        <xdr:cNvPr id="59" name="Rectangle 65"/>
        <xdr:cNvSpPr>
          <a:spLocks/>
        </xdr:cNvSpPr>
      </xdr:nvSpPr>
      <xdr:spPr>
        <a:xfrm>
          <a:off x="2133600" y="32394525"/>
          <a:ext cx="5810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198</xdr:row>
      <xdr:rowOff>95250</xdr:rowOff>
    </xdr:from>
    <xdr:to>
      <xdr:col>5</xdr:col>
      <xdr:colOff>457200</xdr:colOff>
      <xdr:row>198</xdr:row>
      <xdr:rowOff>95250</xdr:rowOff>
    </xdr:to>
    <xdr:sp>
      <xdr:nvSpPr>
        <xdr:cNvPr id="60" name="Line 66"/>
        <xdr:cNvSpPr>
          <a:spLocks/>
        </xdr:cNvSpPr>
      </xdr:nvSpPr>
      <xdr:spPr>
        <a:xfrm>
          <a:off x="2724150" y="32423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198</xdr:row>
      <xdr:rowOff>95250</xdr:rowOff>
    </xdr:from>
    <xdr:to>
      <xdr:col>5</xdr:col>
      <xdr:colOff>457200</xdr:colOff>
      <xdr:row>200</xdr:row>
      <xdr:rowOff>47625</xdr:rowOff>
    </xdr:to>
    <xdr:sp>
      <xdr:nvSpPr>
        <xdr:cNvPr id="61" name="Line 67"/>
        <xdr:cNvSpPr>
          <a:spLocks/>
        </xdr:cNvSpPr>
      </xdr:nvSpPr>
      <xdr:spPr>
        <a:xfrm>
          <a:off x="3943350" y="32423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200</xdr:row>
      <xdr:rowOff>152400</xdr:rowOff>
    </xdr:from>
    <xdr:to>
      <xdr:col>5</xdr:col>
      <xdr:colOff>457200</xdr:colOff>
      <xdr:row>201</xdr:row>
      <xdr:rowOff>0</xdr:rowOff>
    </xdr:to>
    <xdr:sp>
      <xdr:nvSpPr>
        <xdr:cNvPr id="62" name="AutoShape 68"/>
        <xdr:cNvSpPr>
          <a:spLocks/>
        </xdr:cNvSpPr>
      </xdr:nvSpPr>
      <xdr:spPr>
        <a:xfrm rot="16200000" flipH="1">
          <a:off x="3933825" y="32804100"/>
          <a:ext cx="9525" cy="9525"/>
        </a:xfrm>
        <a:prstGeom prst="curved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200</xdr:row>
      <xdr:rowOff>47625</xdr:rowOff>
    </xdr:from>
    <xdr:to>
      <xdr:col>5</xdr:col>
      <xdr:colOff>457200</xdr:colOff>
      <xdr:row>201</xdr:row>
      <xdr:rowOff>38100</xdr:rowOff>
    </xdr:to>
    <xdr:sp>
      <xdr:nvSpPr>
        <xdr:cNvPr id="63" name="AutoShape 69"/>
        <xdr:cNvSpPr>
          <a:spLocks/>
        </xdr:cNvSpPr>
      </xdr:nvSpPr>
      <xdr:spPr>
        <a:xfrm>
          <a:off x="3867150" y="32699325"/>
          <a:ext cx="76200" cy="152400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201</xdr:row>
      <xdr:rowOff>38100</xdr:rowOff>
    </xdr:from>
    <xdr:to>
      <xdr:col>5</xdr:col>
      <xdr:colOff>457200</xdr:colOff>
      <xdr:row>202</xdr:row>
      <xdr:rowOff>19050</xdr:rowOff>
    </xdr:to>
    <xdr:sp>
      <xdr:nvSpPr>
        <xdr:cNvPr id="64" name="AutoShape 70"/>
        <xdr:cNvSpPr>
          <a:spLocks/>
        </xdr:cNvSpPr>
      </xdr:nvSpPr>
      <xdr:spPr>
        <a:xfrm>
          <a:off x="3867150" y="32851725"/>
          <a:ext cx="76200" cy="14287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200</xdr:row>
      <xdr:rowOff>133350</xdr:rowOff>
    </xdr:from>
    <xdr:to>
      <xdr:col>2</xdr:col>
      <xdr:colOff>133350</xdr:colOff>
      <xdr:row>204</xdr:row>
      <xdr:rowOff>9525</xdr:rowOff>
    </xdr:to>
    <xdr:sp>
      <xdr:nvSpPr>
        <xdr:cNvPr id="65" name="Line 72"/>
        <xdr:cNvSpPr>
          <a:spLocks/>
        </xdr:cNvSpPr>
      </xdr:nvSpPr>
      <xdr:spPr>
        <a:xfrm>
          <a:off x="1352550" y="32785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204</xdr:row>
      <xdr:rowOff>0</xdr:rowOff>
    </xdr:from>
    <xdr:to>
      <xdr:col>5</xdr:col>
      <xdr:colOff>476250</xdr:colOff>
      <xdr:row>204</xdr:row>
      <xdr:rowOff>0</xdr:rowOff>
    </xdr:to>
    <xdr:sp>
      <xdr:nvSpPr>
        <xdr:cNvPr id="66" name="Line 73"/>
        <xdr:cNvSpPr>
          <a:spLocks/>
        </xdr:cNvSpPr>
      </xdr:nvSpPr>
      <xdr:spPr>
        <a:xfrm>
          <a:off x="1390650" y="332994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198</xdr:row>
      <xdr:rowOff>85725</xdr:rowOff>
    </xdr:from>
    <xdr:to>
      <xdr:col>5</xdr:col>
      <xdr:colOff>314325</xdr:colOff>
      <xdr:row>198</xdr:row>
      <xdr:rowOff>95250</xdr:rowOff>
    </xdr:to>
    <xdr:sp>
      <xdr:nvSpPr>
        <xdr:cNvPr id="67" name="Line 74"/>
        <xdr:cNvSpPr>
          <a:spLocks/>
        </xdr:cNvSpPr>
      </xdr:nvSpPr>
      <xdr:spPr>
        <a:xfrm>
          <a:off x="3257550" y="32413575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202</xdr:row>
      <xdr:rowOff>104775</xdr:rowOff>
    </xdr:from>
    <xdr:to>
      <xdr:col>5</xdr:col>
      <xdr:colOff>523875</xdr:colOff>
      <xdr:row>203</xdr:row>
      <xdr:rowOff>114300</xdr:rowOff>
    </xdr:to>
    <xdr:sp>
      <xdr:nvSpPr>
        <xdr:cNvPr id="68" name="Rectangle 76"/>
        <xdr:cNvSpPr>
          <a:spLocks/>
        </xdr:cNvSpPr>
      </xdr:nvSpPr>
      <xdr:spPr>
        <a:xfrm>
          <a:off x="3933825" y="33080325"/>
          <a:ext cx="76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202</xdr:row>
      <xdr:rowOff>19050</xdr:rowOff>
    </xdr:from>
    <xdr:to>
      <xdr:col>5</xdr:col>
      <xdr:colOff>466725</xdr:colOff>
      <xdr:row>202</xdr:row>
      <xdr:rowOff>123825</xdr:rowOff>
    </xdr:to>
    <xdr:sp>
      <xdr:nvSpPr>
        <xdr:cNvPr id="69" name="Line 77"/>
        <xdr:cNvSpPr>
          <a:spLocks/>
        </xdr:cNvSpPr>
      </xdr:nvSpPr>
      <xdr:spPr>
        <a:xfrm>
          <a:off x="3943350" y="32994600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203</xdr:row>
      <xdr:rowOff>114300</xdr:rowOff>
    </xdr:from>
    <xdr:to>
      <xdr:col>5</xdr:col>
      <xdr:colOff>504825</xdr:colOff>
      <xdr:row>204</xdr:row>
      <xdr:rowOff>0</xdr:rowOff>
    </xdr:to>
    <xdr:sp>
      <xdr:nvSpPr>
        <xdr:cNvPr id="70" name="Line 78"/>
        <xdr:cNvSpPr>
          <a:spLocks/>
        </xdr:cNvSpPr>
      </xdr:nvSpPr>
      <xdr:spPr>
        <a:xfrm>
          <a:off x="3981450" y="33251775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232</xdr:row>
      <xdr:rowOff>9525</xdr:rowOff>
    </xdr:from>
    <xdr:to>
      <xdr:col>3</xdr:col>
      <xdr:colOff>409575</xdr:colOff>
      <xdr:row>234</xdr:row>
      <xdr:rowOff>57150</xdr:rowOff>
    </xdr:to>
    <xdr:sp>
      <xdr:nvSpPr>
        <xdr:cNvPr id="71" name="Oval 80"/>
        <xdr:cNvSpPr>
          <a:spLocks/>
        </xdr:cNvSpPr>
      </xdr:nvSpPr>
      <xdr:spPr>
        <a:xfrm>
          <a:off x="1800225" y="37842825"/>
          <a:ext cx="43815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190500</xdr:colOff>
      <xdr:row>230</xdr:row>
      <xdr:rowOff>38100</xdr:rowOff>
    </xdr:from>
    <xdr:to>
      <xdr:col>3</xdr:col>
      <xdr:colOff>200025</xdr:colOff>
      <xdr:row>232</xdr:row>
      <xdr:rowOff>19050</xdr:rowOff>
    </xdr:to>
    <xdr:sp>
      <xdr:nvSpPr>
        <xdr:cNvPr id="72" name="Line 81"/>
        <xdr:cNvSpPr>
          <a:spLocks/>
        </xdr:cNvSpPr>
      </xdr:nvSpPr>
      <xdr:spPr>
        <a:xfrm flipH="1" flipV="1">
          <a:off x="2019300" y="37547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230</xdr:row>
      <xdr:rowOff>38100</xdr:rowOff>
    </xdr:from>
    <xdr:to>
      <xdr:col>4</xdr:col>
      <xdr:colOff>352425</xdr:colOff>
      <xdr:row>230</xdr:row>
      <xdr:rowOff>38100</xdr:rowOff>
    </xdr:to>
    <xdr:sp>
      <xdr:nvSpPr>
        <xdr:cNvPr id="73" name="Line 82"/>
        <xdr:cNvSpPr>
          <a:spLocks/>
        </xdr:cNvSpPr>
      </xdr:nvSpPr>
      <xdr:spPr>
        <a:xfrm>
          <a:off x="2009775" y="375475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229</xdr:row>
      <xdr:rowOff>76200</xdr:rowOff>
    </xdr:from>
    <xdr:to>
      <xdr:col>4</xdr:col>
      <xdr:colOff>581025</xdr:colOff>
      <xdr:row>230</xdr:row>
      <xdr:rowOff>38100</xdr:rowOff>
    </xdr:to>
    <xdr:sp>
      <xdr:nvSpPr>
        <xdr:cNvPr id="74" name="Arc 85"/>
        <xdr:cNvSpPr>
          <a:spLocks/>
        </xdr:cNvSpPr>
      </xdr:nvSpPr>
      <xdr:spPr>
        <a:xfrm rot="16200000">
          <a:off x="2800350" y="37423725"/>
          <a:ext cx="219075" cy="12382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229</xdr:row>
      <xdr:rowOff>76200</xdr:rowOff>
    </xdr:from>
    <xdr:to>
      <xdr:col>4</xdr:col>
      <xdr:colOff>790575</xdr:colOff>
      <xdr:row>230</xdr:row>
      <xdr:rowOff>38100</xdr:rowOff>
    </xdr:to>
    <xdr:sp>
      <xdr:nvSpPr>
        <xdr:cNvPr id="75" name="Arc 86"/>
        <xdr:cNvSpPr>
          <a:spLocks/>
        </xdr:cNvSpPr>
      </xdr:nvSpPr>
      <xdr:spPr>
        <a:xfrm rot="16200000">
          <a:off x="3009900" y="37423725"/>
          <a:ext cx="219075" cy="12382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230</xdr:row>
      <xdr:rowOff>28575</xdr:rowOff>
    </xdr:from>
    <xdr:to>
      <xdr:col>5</xdr:col>
      <xdr:colOff>304800</xdr:colOff>
      <xdr:row>230</xdr:row>
      <xdr:rowOff>28575</xdr:rowOff>
    </xdr:to>
    <xdr:sp>
      <xdr:nvSpPr>
        <xdr:cNvPr id="76" name="Line 87"/>
        <xdr:cNvSpPr>
          <a:spLocks/>
        </xdr:cNvSpPr>
      </xdr:nvSpPr>
      <xdr:spPr>
        <a:xfrm>
          <a:off x="3238500" y="375380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234</xdr:row>
      <xdr:rowOff>57150</xdr:rowOff>
    </xdr:from>
    <xdr:to>
      <xdr:col>3</xdr:col>
      <xdr:colOff>200025</xdr:colOff>
      <xdr:row>236</xdr:row>
      <xdr:rowOff>38100</xdr:rowOff>
    </xdr:to>
    <xdr:sp>
      <xdr:nvSpPr>
        <xdr:cNvPr id="77" name="Line 88"/>
        <xdr:cNvSpPr>
          <a:spLocks/>
        </xdr:cNvSpPr>
      </xdr:nvSpPr>
      <xdr:spPr>
        <a:xfrm flipH="1" flipV="1">
          <a:off x="2019300" y="3821430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236</xdr:row>
      <xdr:rowOff>9525</xdr:rowOff>
    </xdr:from>
    <xdr:to>
      <xdr:col>6</xdr:col>
      <xdr:colOff>476250</xdr:colOff>
      <xdr:row>236</xdr:row>
      <xdr:rowOff>9525</xdr:rowOff>
    </xdr:to>
    <xdr:sp>
      <xdr:nvSpPr>
        <xdr:cNvPr id="78" name="Line 89"/>
        <xdr:cNvSpPr>
          <a:spLocks/>
        </xdr:cNvSpPr>
      </xdr:nvSpPr>
      <xdr:spPr>
        <a:xfrm>
          <a:off x="2019300" y="384905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229</xdr:row>
      <xdr:rowOff>133350</xdr:rowOff>
    </xdr:from>
    <xdr:to>
      <xdr:col>5</xdr:col>
      <xdr:colOff>438150</xdr:colOff>
      <xdr:row>230</xdr:row>
      <xdr:rowOff>76200</xdr:rowOff>
    </xdr:to>
    <xdr:sp>
      <xdr:nvSpPr>
        <xdr:cNvPr id="79" name="Oval 90"/>
        <xdr:cNvSpPr>
          <a:spLocks/>
        </xdr:cNvSpPr>
      </xdr:nvSpPr>
      <xdr:spPr>
        <a:xfrm>
          <a:off x="3810000" y="374808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229</xdr:row>
      <xdr:rowOff>142875</xdr:rowOff>
    </xdr:from>
    <xdr:to>
      <xdr:col>6</xdr:col>
      <xdr:colOff>57150</xdr:colOff>
      <xdr:row>230</xdr:row>
      <xdr:rowOff>85725</xdr:rowOff>
    </xdr:to>
    <xdr:sp>
      <xdr:nvSpPr>
        <xdr:cNvPr id="80" name="Oval 91"/>
        <xdr:cNvSpPr>
          <a:spLocks/>
        </xdr:cNvSpPr>
      </xdr:nvSpPr>
      <xdr:spPr>
        <a:xfrm>
          <a:off x="4038600" y="374904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230</xdr:row>
      <xdr:rowOff>28575</xdr:rowOff>
    </xdr:from>
    <xdr:to>
      <xdr:col>6</xdr:col>
      <xdr:colOff>590550</xdr:colOff>
      <xdr:row>230</xdr:row>
      <xdr:rowOff>28575</xdr:rowOff>
    </xdr:to>
    <xdr:sp>
      <xdr:nvSpPr>
        <xdr:cNvPr id="81" name="Line 92"/>
        <xdr:cNvSpPr>
          <a:spLocks/>
        </xdr:cNvSpPr>
      </xdr:nvSpPr>
      <xdr:spPr>
        <a:xfrm>
          <a:off x="4162425" y="37538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232</xdr:row>
      <xdr:rowOff>57150</xdr:rowOff>
    </xdr:from>
    <xdr:to>
      <xdr:col>5</xdr:col>
      <xdr:colOff>161925</xdr:colOff>
      <xdr:row>232</xdr:row>
      <xdr:rowOff>57150</xdr:rowOff>
    </xdr:to>
    <xdr:sp>
      <xdr:nvSpPr>
        <xdr:cNvPr id="82" name="Line 94"/>
        <xdr:cNvSpPr>
          <a:spLocks/>
        </xdr:cNvSpPr>
      </xdr:nvSpPr>
      <xdr:spPr>
        <a:xfrm>
          <a:off x="3324225" y="37890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233</xdr:row>
      <xdr:rowOff>0</xdr:rowOff>
    </xdr:from>
    <xdr:to>
      <xdr:col>5</xdr:col>
      <xdr:colOff>180975</xdr:colOff>
      <xdr:row>233</xdr:row>
      <xdr:rowOff>0</xdr:rowOff>
    </xdr:to>
    <xdr:sp>
      <xdr:nvSpPr>
        <xdr:cNvPr id="83" name="Line 96"/>
        <xdr:cNvSpPr>
          <a:spLocks/>
        </xdr:cNvSpPr>
      </xdr:nvSpPr>
      <xdr:spPr>
        <a:xfrm>
          <a:off x="3343275" y="37995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229</xdr:row>
      <xdr:rowOff>152400</xdr:rowOff>
    </xdr:from>
    <xdr:to>
      <xdr:col>4</xdr:col>
      <xdr:colOff>1038225</xdr:colOff>
      <xdr:row>232</xdr:row>
      <xdr:rowOff>47625</xdr:rowOff>
    </xdr:to>
    <xdr:sp>
      <xdr:nvSpPr>
        <xdr:cNvPr id="84" name="Line 97"/>
        <xdr:cNvSpPr>
          <a:spLocks/>
        </xdr:cNvSpPr>
      </xdr:nvSpPr>
      <xdr:spPr>
        <a:xfrm flipV="1">
          <a:off x="3476625" y="37499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233</xdr:row>
      <xdr:rowOff>0</xdr:rowOff>
    </xdr:from>
    <xdr:to>
      <xdr:col>5</xdr:col>
      <xdr:colOff>0</xdr:colOff>
      <xdr:row>236</xdr:row>
      <xdr:rowOff>0</xdr:rowOff>
    </xdr:to>
    <xdr:sp>
      <xdr:nvSpPr>
        <xdr:cNvPr id="85" name="Line 98"/>
        <xdr:cNvSpPr>
          <a:spLocks/>
        </xdr:cNvSpPr>
      </xdr:nvSpPr>
      <xdr:spPr>
        <a:xfrm flipV="1">
          <a:off x="3486150" y="379952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229</xdr:row>
      <xdr:rowOff>95250</xdr:rowOff>
    </xdr:from>
    <xdr:to>
      <xdr:col>7</xdr:col>
      <xdr:colOff>0</xdr:colOff>
      <xdr:row>235</xdr:row>
      <xdr:rowOff>104775</xdr:rowOff>
    </xdr:to>
    <xdr:sp>
      <xdr:nvSpPr>
        <xdr:cNvPr id="86" name="AutoShape 99"/>
        <xdr:cNvSpPr>
          <a:spLocks/>
        </xdr:cNvSpPr>
      </xdr:nvSpPr>
      <xdr:spPr>
        <a:xfrm rot="5400000">
          <a:off x="4162425" y="37442775"/>
          <a:ext cx="542925" cy="981075"/>
        </a:xfrm>
        <a:prstGeom prst="curvedConnector3">
          <a:avLst>
            <a:gd name="adj" fmla="val -4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235</xdr:row>
      <xdr:rowOff>47625</xdr:rowOff>
    </xdr:from>
    <xdr:to>
      <xdr:col>6</xdr:col>
      <xdr:colOff>57150</xdr:colOff>
      <xdr:row>236</xdr:row>
      <xdr:rowOff>9525</xdr:rowOff>
    </xdr:to>
    <xdr:sp>
      <xdr:nvSpPr>
        <xdr:cNvPr id="87" name="Line 100"/>
        <xdr:cNvSpPr>
          <a:spLocks/>
        </xdr:cNvSpPr>
      </xdr:nvSpPr>
      <xdr:spPr>
        <a:xfrm flipH="1" flipV="1">
          <a:off x="4143375" y="3836670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5" max="5" width="15.7109375" style="0" customWidth="1"/>
  </cols>
  <sheetData>
    <row r="1" spans="1:6" ht="18">
      <c r="A1" s="1"/>
      <c r="B1" s="1"/>
      <c r="C1" s="1"/>
      <c r="D1" s="1" t="s">
        <v>1</v>
      </c>
      <c r="F1" s="3"/>
    </row>
    <row r="2" spans="1:9" ht="18">
      <c r="A2" s="1" t="s">
        <v>2</v>
      </c>
      <c r="B2" s="1"/>
      <c r="C2" s="1"/>
      <c r="D2" s="1"/>
      <c r="F2" s="3"/>
      <c r="G2" s="14"/>
      <c r="I2" s="14"/>
    </row>
    <row r="3" spans="1:9" ht="18">
      <c r="A3" s="1" t="s">
        <v>0</v>
      </c>
      <c r="B3" s="1"/>
      <c r="C3" s="1"/>
      <c r="D3" s="1"/>
      <c r="F3" s="14"/>
      <c r="G3" s="14"/>
      <c r="I3" s="14"/>
    </row>
    <row r="4" spans="6:8" ht="12.75">
      <c r="F4" s="14"/>
      <c r="H4" s="14"/>
    </row>
    <row r="5" spans="1:9" ht="12.75">
      <c r="A5" s="3" t="s">
        <v>4</v>
      </c>
      <c r="C5" s="3" t="s">
        <v>3</v>
      </c>
      <c r="G5" s="14"/>
      <c r="I5" s="14"/>
    </row>
    <row r="6" spans="1:7" ht="12.75">
      <c r="A6" s="10">
        <v>13.1</v>
      </c>
      <c r="C6" t="s">
        <v>67</v>
      </c>
      <c r="G6" s="14"/>
    </row>
    <row r="7" spans="1:3" ht="12.75">
      <c r="A7" s="10">
        <v>13.2</v>
      </c>
      <c r="C7" t="s">
        <v>75</v>
      </c>
    </row>
    <row r="8" ht="12.75">
      <c r="C8" t="s">
        <v>76</v>
      </c>
    </row>
    <row r="9" spans="1:3" ht="12.75">
      <c r="A9" s="10">
        <v>13.3</v>
      </c>
      <c r="C9" t="s">
        <v>123</v>
      </c>
    </row>
    <row r="10" spans="1:3" ht="12.75">
      <c r="A10" s="10">
        <v>13.4</v>
      </c>
      <c r="C10" t="s">
        <v>137</v>
      </c>
    </row>
    <row r="11" spans="1:3" ht="12.75">
      <c r="A11" s="10">
        <v>13.5</v>
      </c>
      <c r="C11" t="s">
        <v>159</v>
      </c>
    </row>
    <row r="12" ht="12.75">
      <c r="A12" s="10"/>
    </row>
    <row r="13" ht="12.75">
      <c r="A13" s="10"/>
    </row>
    <row r="28" spans="1:4" ht="15.75">
      <c r="A28" s="10" t="s">
        <v>156</v>
      </c>
      <c r="B28" s="16" t="s">
        <v>157</v>
      </c>
      <c r="D28" s="2"/>
    </row>
    <row r="29" spans="1:2" ht="15">
      <c r="A29" s="17"/>
      <c r="B29" s="16" t="s">
        <v>158</v>
      </c>
    </row>
    <row r="32" spans="1:2" ht="12.75">
      <c r="A32" s="3" t="s">
        <v>5</v>
      </c>
      <c r="B32" s="3" t="s">
        <v>67</v>
      </c>
    </row>
    <row r="33" ht="12.75">
      <c r="B33" s="15" t="s">
        <v>6</v>
      </c>
    </row>
    <row r="34" ht="12.75">
      <c r="B34" s="15" t="s">
        <v>7</v>
      </c>
    </row>
    <row r="35" ht="12.75">
      <c r="B35" s="15" t="s">
        <v>68</v>
      </c>
    </row>
    <row r="36" ht="12.75">
      <c r="B36" s="15" t="s">
        <v>69</v>
      </c>
    </row>
    <row r="37" ht="12.75">
      <c r="B37" s="15" t="s">
        <v>70</v>
      </c>
    </row>
    <row r="38" ht="12.75">
      <c r="B38" s="15" t="s">
        <v>153</v>
      </c>
    </row>
    <row r="39" ht="12.75">
      <c r="B39" s="15" t="s">
        <v>8</v>
      </c>
    </row>
    <row r="41" spans="1:6" ht="12.75">
      <c r="A41" s="3" t="s">
        <v>9</v>
      </c>
      <c r="C41" t="s">
        <v>10</v>
      </c>
      <c r="F41" t="s">
        <v>11</v>
      </c>
    </row>
    <row r="43" spans="3:7" ht="12.75">
      <c r="C43" t="s">
        <v>12</v>
      </c>
      <c r="F43" t="s">
        <v>12</v>
      </c>
      <c r="G43" s="4" t="s">
        <v>15</v>
      </c>
    </row>
    <row r="46" ht="12.75">
      <c r="E46" s="5" t="s">
        <v>16</v>
      </c>
    </row>
    <row r="47" ht="12.75">
      <c r="E47" s="6" t="s">
        <v>17</v>
      </c>
    </row>
    <row r="48" ht="12.75">
      <c r="E48" t="s">
        <v>14</v>
      </c>
    </row>
    <row r="49" ht="12.75">
      <c r="E49" t="s">
        <v>13</v>
      </c>
    </row>
    <row r="50" ht="12.75">
      <c r="E50" s="5" t="s">
        <v>18</v>
      </c>
    </row>
    <row r="52" spans="1:6" ht="12.75">
      <c r="B52" t="s">
        <v>19</v>
      </c>
      <c r="C52" t="s">
        <v>23</v>
      </c>
      <c r="E52" s="8">
        <f>1.6*0.000001</f>
        <v>1.6E-06</v>
      </c>
      <c r="F52" t="s">
        <v>28</v>
      </c>
    </row>
    <row r="53" spans="2:6" ht="12.75">
      <c r="B53" t="s">
        <v>20</v>
      </c>
      <c r="C53" t="s">
        <v>24</v>
      </c>
      <c r="E53" s="8">
        <f>10*0.000000000001</f>
        <v>1E-11</v>
      </c>
      <c r="F53" t="s">
        <v>29</v>
      </c>
    </row>
    <row r="54" spans="2:6" ht="12.75">
      <c r="B54" t="s">
        <v>21</v>
      </c>
      <c r="C54" t="s">
        <v>25</v>
      </c>
      <c r="E54" s="8">
        <f>5*0.0000001</f>
        <v>5E-07</v>
      </c>
      <c r="F54" t="s">
        <v>28</v>
      </c>
    </row>
    <row r="55" spans="2:6" ht="12.75">
      <c r="B55" t="s">
        <v>22</v>
      </c>
      <c r="C55" t="s">
        <v>26</v>
      </c>
      <c r="E55" s="8">
        <f>0.000000000089</f>
        <v>8.9E-11</v>
      </c>
      <c r="F55" t="s">
        <v>29</v>
      </c>
    </row>
    <row r="56" ht="12.75">
      <c r="E56" s="8"/>
    </row>
    <row r="57" spans="2:5" ht="12.75">
      <c r="B57" t="s">
        <v>27</v>
      </c>
      <c r="C57" t="s">
        <v>71</v>
      </c>
      <c r="E57" s="8"/>
    </row>
    <row r="58" ht="12.75">
      <c r="E58">
        <f>SQRT(E52/E53)</f>
        <v>400</v>
      </c>
    </row>
    <row r="59" spans="2:5" ht="12.75">
      <c r="B59" t="s">
        <v>13</v>
      </c>
      <c r="C59" t="s">
        <v>72</v>
      </c>
      <c r="E59" s="8"/>
    </row>
    <row r="60" spans="5:6" ht="12.75">
      <c r="E60" s="8">
        <f>SQRT(E54/E55)</f>
        <v>74.95316889958615</v>
      </c>
      <c r="F60" t="s">
        <v>30</v>
      </c>
    </row>
    <row r="61" spans="2:5" ht="12.75">
      <c r="B61" t="s">
        <v>33</v>
      </c>
      <c r="C61" t="s">
        <v>31</v>
      </c>
      <c r="E61" s="9" t="s">
        <v>32</v>
      </c>
    </row>
    <row r="62" ht="12.75">
      <c r="E62" s="8">
        <f>(E60-E58)/(E60+E58)</f>
        <v>-0.6843765920196118</v>
      </c>
    </row>
    <row r="63" spans="2:6" ht="12.75">
      <c r="B63" t="s">
        <v>34</v>
      </c>
      <c r="C63" t="s">
        <v>35</v>
      </c>
      <c r="E63" s="8">
        <v>10</v>
      </c>
      <c r="F63" t="s">
        <v>36</v>
      </c>
    </row>
    <row r="64" spans="2:5" ht="12.75">
      <c r="B64" t="s">
        <v>16</v>
      </c>
      <c r="C64" t="s">
        <v>37</v>
      </c>
      <c r="E64" s="8"/>
    </row>
    <row r="65" spans="5:6" ht="12.75">
      <c r="E65" s="8">
        <f>(1+E62)*E63</f>
        <v>3.156234079803882</v>
      </c>
      <c r="F65" t="s">
        <v>36</v>
      </c>
    </row>
    <row r="66" spans="2:5" ht="12.75">
      <c r="B66" t="s">
        <v>15</v>
      </c>
      <c r="C66" t="s">
        <v>73</v>
      </c>
      <c r="E66" s="8"/>
    </row>
    <row r="67" spans="5:6" ht="12.75">
      <c r="E67" s="8">
        <f>2*E58*E65/(E60+E58)</f>
        <v>5.316286802956219</v>
      </c>
      <c r="F67" t="s">
        <v>36</v>
      </c>
    </row>
    <row r="68" spans="2:5" ht="12.75">
      <c r="B68" t="s">
        <v>17</v>
      </c>
      <c r="C68" t="s">
        <v>74</v>
      </c>
      <c r="E68" s="8"/>
    </row>
    <row r="69" spans="5:6" ht="12.75">
      <c r="E69" s="8">
        <f>(E58-E60)*E65/(E58+E60)</f>
        <v>2.1600527231523365</v>
      </c>
      <c r="F69" t="s">
        <v>36</v>
      </c>
    </row>
    <row r="70" spans="2:5" ht="12.75">
      <c r="B70" t="s">
        <v>18</v>
      </c>
      <c r="C70" t="s">
        <v>48</v>
      </c>
      <c r="E70" s="8"/>
    </row>
    <row r="71" spans="5:6" ht="12.75">
      <c r="E71" s="8">
        <f>(E58-E60)*E69/(E58+E60)</f>
        <v>1.4782895212536782</v>
      </c>
      <c r="F71" t="s">
        <v>36</v>
      </c>
    </row>
    <row r="73" ht="12.75">
      <c r="B73" t="s">
        <v>38</v>
      </c>
    </row>
    <row r="75" ht="12.75">
      <c r="C75" t="s">
        <v>43</v>
      </c>
    </row>
    <row r="77" ht="12.75">
      <c r="E77" t="s">
        <v>39</v>
      </c>
    </row>
    <row r="79" ht="12.75">
      <c r="G79" t="s">
        <v>42</v>
      </c>
    </row>
    <row r="80" ht="12.75">
      <c r="E80" t="s">
        <v>40</v>
      </c>
    </row>
    <row r="82" ht="12.75">
      <c r="D82" t="s">
        <v>41</v>
      </c>
    </row>
    <row r="83" ht="12.75">
      <c r="G83" t="s">
        <v>44</v>
      </c>
    </row>
    <row r="84" ht="12.75">
      <c r="E84" t="s">
        <v>45</v>
      </c>
    </row>
    <row r="87" spans="2:3" ht="12.75">
      <c r="B87" t="s">
        <v>46</v>
      </c>
      <c r="C87" t="s">
        <v>47</v>
      </c>
    </row>
    <row r="88" spans="5:6" ht="12.75">
      <c r="E88">
        <f>E62*E71</f>
        <v>-1.0117067445738956</v>
      </c>
      <c r="F88" t="s">
        <v>36</v>
      </c>
    </row>
    <row r="89" spans="2:6" ht="12.75">
      <c r="B89" t="s">
        <v>50</v>
      </c>
      <c r="E89">
        <f>-E88</f>
        <v>1.0117067445738956</v>
      </c>
      <c r="F89" t="s">
        <v>36</v>
      </c>
    </row>
    <row r="91" spans="2:3" ht="12.75">
      <c r="B91" t="s">
        <v>49</v>
      </c>
      <c r="C91" t="s">
        <v>51</v>
      </c>
    </row>
    <row r="92" spans="5:6" ht="12.75">
      <c r="E92">
        <f>E71+E89</f>
        <v>2.489996265827574</v>
      </c>
      <c r="F92" t="s">
        <v>36</v>
      </c>
    </row>
    <row r="93" ht="12.75">
      <c r="B93" t="s">
        <v>52</v>
      </c>
    </row>
    <row r="94" spans="5:7" ht="12.75">
      <c r="E94">
        <f>E67+E92</f>
        <v>7.8062830687837925</v>
      </c>
      <c r="F94" t="s">
        <v>36</v>
      </c>
      <c r="G94" t="s">
        <v>53</v>
      </c>
    </row>
    <row r="95" spans="2:5" ht="12.75">
      <c r="B95" t="s">
        <v>54</v>
      </c>
      <c r="C95" t="s">
        <v>55</v>
      </c>
      <c r="E95" t="s">
        <v>56</v>
      </c>
    </row>
    <row r="97" spans="2:5" ht="12.75">
      <c r="B97" t="s">
        <v>57</v>
      </c>
      <c r="E97" s="7" t="s">
        <v>58</v>
      </c>
    </row>
    <row r="99" spans="2:5" ht="12.75">
      <c r="B99" t="s">
        <v>59</v>
      </c>
      <c r="E99">
        <f>SQRT(E54*E55)</f>
        <v>6.670832032063167E-09</v>
      </c>
    </row>
    <row r="101" spans="2:6" ht="12.75">
      <c r="B101" t="s">
        <v>60</v>
      </c>
      <c r="E101">
        <f>1500*0.00000000667083</f>
        <v>1.0006245E-05</v>
      </c>
      <c r="F101" t="s">
        <v>61</v>
      </c>
    </row>
    <row r="102" spans="5:6" ht="12.75">
      <c r="E102">
        <f>10</f>
        <v>10</v>
      </c>
      <c r="F102" t="s">
        <v>62</v>
      </c>
    </row>
    <row r="103" ht="12.75">
      <c r="B103" t="s">
        <v>64</v>
      </c>
    </row>
    <row r="104" spans="2:5" ht="12.75">
      <c r="B104" t="s">
        <v>63</v>
      </c>
      <c r="E104" s="7" t="s">
        <v>65</v>
      </c>
    </row>
    <row r="105" spans="5:7" ht="12.75">
      <c r="E105">
        <f>E65+E69+E71</f>
        <v>6.794576324209897</v>
      </c>
      <c r="F105" t="s">
        <v>36</v>
      </c>
      <c r="G105" t="s">
        <v>53</v>
      </c>
    </row>
    <row r="107" ht="12.75">
      <c r="E107" s="10" t="s">
        <v>66</v>
      </c>
    </row>
    <row r="109" spans="1:2" ht="12.75">
      <c r="A109" s="3" t="s">
        <v>77</v>
      </c>
      <c r="B109" s="3" t="s">
        <v>75</v>
      </c>
    </row>
    <row r="110" spans="1:2" ht="12.75">
      <c r="A110" s="3"/>
      <c r="B110" s="3" t="s">
        <v>76</v>
      </c>
    </row>
    <row r="111" ht="12.75">
      <c r="B111" s="15" t="s">
        <v>78</v>
      </c>
    </row>
    <row r="112" ht="12.75">
      <c r="B112" s="15" t="s">
        <v>79</v>
      </c>
    </row>
    <row r="113" ht="12.75">
      <c r="B113" s="15" t="s">
        <v>120</v>
      </c>
    </row>
    <row r="114" ht="12.75">
      <c r="B114" s="15" t="s">
        <v>80</v>
      </c>
    </row>
    <row r="115" ht="12.75">
      <c r="B115" s="15" t="s">
        <v>81</v>
      </c>
    </row>
    <row r="116" ht="12.75">
      <c r="B116" s="15" t="s">
        <v>98</v>
      </c>
    </row>
    <row r="117" ht="12.75">
      <c r="B117" s="15" t="s">
        <v>82</v>
      </c>
    </row>
    <row r="119" spans="1:6" ht="12.75">
      <c r="A119" s="3" t="s">
        <v>9</v>
      </c>
      <c r="C119" t="s">
        <v>83</v>
      </c>
      <c r="E119" t="s">
        <v>90</v>
      </c>
      <c r="F119" t="s">
        <v>84</v>
      </c>
    </row>
    <row r="120" spans="4:6" ht="12.75">
      <c r="D120" s="5" t="s">
        <v>85</v>
      </c>
      <c r="E120" s="4"/>
      <c r="F120" t="s">
        <v>86</v>
      </c>
    </row>
    <row r="121" spans="3:6" ht="12.75">
      <c r="C121" s="4" t="s">
        <v>87</v>
      </c>
      <c r="E121" s="4" t="s">
        <v>89</v>
      </c>
      <c r="F121" s="5" t="s">
        <v>88</v>
      </c>
    </row>
    <row r="123" ht="12.75">
      <c r="B123" t="s">
        <v>91</v>
      </c>
    </row>
    <row r="124" spans="2:4" ht="12.75">
      <c r="B124" t="s">
        <v>92</v>
      </c>
      <c r="D124" t="s">
        <v>93</v>
      </c>
    </row>
    <row r="125" ht="12.75">
      <c r="D125" t="s">
        <v>94</v>
      </c>
    </row>
    <row r="127" ht="12.75"/>
    <row r="128" ht="12.75">
      <c r="B128" s="3" t="s">
        <v>95</v>
      </c>
    </row>
    <row r="129" ht="12.75">
      <c r="E129" s="4" t="s">
        <v>87</v>
      </c>
    </row>
    <row r="130" ht="12.75">
      <c r="F130" t="s">
        <v>85</v>
      </c>
    </row>
    <row r="132" ht="12.75">
      <c r="F132" s="4" t="s">
        <v>89</v>
      </c>
    </row>
    <row r="133" spans="4:6" ht="12.75">
      <c r="D133" t="s">
        <v>96</v>
      </c>
      <c r="F133" t="s">
        <v>86</v>
      </c>
    </row>
    <row r="135" ht="12.75">
      <c r="F135" s="4" t="s">
        <v>88</v>
      </c>
    </row>
    <row r="138" spans="2:6" ht="12.75">
      <c r="B138" t="s">
        <v>91</v>
      </c>
      <c r="E138">
        <v>1000</v>
      </c>
      <c r="F138" t="s">
        <v>36</v>
      </c>
    </row>
    <row r="139" spans="2:6" ht="12.75">
      <c r="B139" t="s">
        <v>87</v>
      </c>
      <c r="E139">
        <v>400</v>
      </c>
      <c r="F139" t="s">
        <v>30</v>
      </c>
    </row>
    <row r="140" spans="2:6" ht="12.75">
      <c r="B140" t="s">
        <v>88</v>
      </c>
      <c r="E140">
        <v>40</v>
      </c>
      <c r="F140" t="s">
        <v>30</v>
      </c>
    </row>
    <row r="142" spans="2:5" ht="12.75">
      <c r="B142" t="s">
        <v>97</v>
      </c>
      <c r="E142" s="7" t="s">
        <v>111</v>
      </c>
    </row>
    <row r="143" spans="2:5" ht="12.75">
      <c r="B143" t="s">
        <v>93</v>
      </c>
      <c r="C143" s="7" t="s">
        <v>99</v>
      </c>
      <c r="E143" s="7" t="s">
        <v>100</v>
      </c>
    </row>
    <row r="144" spans="2:5" ht="12.75">
      <c r="B144" t="s">
        <v>108</v>
      </c>
      <c r="C144" s="7" t="s">
        <v>101</v>
      </c>
      <c r="E144" s="7" t="s">
        <v>102</v>
      </c>
    </row>
    <row r="145" spans="2:5" ht="12.75">
      <c r="B145" t="s">
        <v>94</v>
      </c>
      <c r="E145" t="s">
        <v>121</v>
      </c>
    </row>
    <row r="146" spans="2:5" ht="12.75">
      <c r="B146" t="s">
        <v>103</v>
      </c>
      <c r="E146" s="7" t="s">
        <v>154</v>
      </c>
    </row>
    <row r="147" ht="12.75">
      <c r="E147" s="7" t="s">
        <v>104</v>
      </c>
    </row>
    <row r="148" ht="12.75">
      <c r="B148" t="s">
        <v>105</v>
      </c>
    </row>
    <row r="149" ht="12.75">
      <c r="B149" t="s">
        <v>106</v>
      </c>
    </row>
    <row r="150" spans="2:5" ht="12.75">
      <c r="B150" t="s">
        <v>89</v>
      </c>
      <c r="E150" s="7" t="s">
        <v>107</v>
      </c>
    </row>
    <row r="151" spans="5:6" ht="12.75">
      <c r="E151" s="7">
        <f>E139+E140</f>
        <v>440</v>
      </c>
      <c r="F151" t="s">
        <v>30</v>
      </c>
    </row>
    <row r="152" spans="2:6" ht="12.75">
      <c r="B152" t="s">
        <v>91</v>
      </c>
      <c r="E152">
        <v>1000</v>
      </c>
      <c r="F152" t="s">
        <v>36</v>
      </c>
    </row>
    <row r="153" spans="2:7" ht="12.75">
      <c r="B153" t="s">
        <v>108</v>
      </c>
      <c r="C153" s="7" t="s">
        <v>101</v>
      </c>
      <c r="E153">
        <f>2*E152/(E139+E140+E151)</f>
        <v>2.272727272727273</v>
      </c>
      <c r="F153" t="s">
        <v>109</v>
      </c>
      <c r="G153" t="s">
        <v>53</v>
      </c>
    </row>
    <row r="154" spans="2:6" ht="12.75">
      <c r="B154" t="s">
        <v>92</v>
      </c>
      <c r="C154" s="7" t="s">
        <v>110</v>
      </c>
      <c r="E154">
        <f>E152/E139</f>
        <v>2.5</v>
      </c>
      <c r="F154" t="s">
        <v>109</v>
      </c>
    </row>
    <row r="155" spans="2:7" ht="12.75">
      <c r="B155" t="s">
        <v>94</v>
      </c>
      <c r="E155">
        <f>E154*(E139-E140-E151)/(E139+E140+E151)</f>
        <v>-0.22727272727272727</v>
      </c>
      <c r="F155" t="s">
        <v>109</v>
      </c>
      <c r="G155" t="s">
        <v>53</v>
      </c>
    </row>
    <row r="156" spans="2:7" ht="12.75">
      <c r="B156" t="s">
        <v>97</v>
      </c>
      <c r="E156" s="7">
        <f>2*E152*E140/(E139+E140+E151)</f>
        <v>90.9090909090909</v>
      </c>
      <c r="F156" t="s">
        <v>36</v>
      </c>
      <c r="G156" t="s">
        <v>53</v>
      </c>
    </row>
    <row r="157" spans="2:7" ht="12.75">
      <c r="B157" t="s">
        <v>93</v>
      </c>
      <c r="C157" s="7" t="s">
        <v>99</v>
      </c>
      <c r="E157" s="7">
        <f>(E140+E151-E139)*E152/(E139+E140+E151)</f>
        <v>90.9090909090909</v>
      </c>
      <c r="F157" t="s">
        <v>36</v>
      </c>
      <c r="G157" t="s">
        <v>53</v>
      </c>
    </row>
    <row r="158" spans="2:5" ht="12.75">
      <c r="B158" t="s">
        <v>112</v>
      </c>
      <c r="E158" s="7" t="s">
        <v>113</v>
      </c>
    </row>
    <row r="159" spans="5:6" ht="12.75">
      <c r="E159">
        <f>E156*E153</f>
        <v>206.61157024793388</v>
      </c>
      <c r="F159" t="s">
        <v>114</v>
      </c>
    </row>
    <row r="160" spans="2:5" ht="12.75">
      <c r="B160" t="s">
        <v>115</v>
      </c>
      <c r="E160" s="7" t="s">
        <v>116</v>
      </c>
    </row>
    <row r="161" ht="12.75">
      <c r="E161" s="7" t="s">
        <v>117</v>
      </c>
    </row>
    <row r="162" spans="5:7" ht="12.75">
      <c r="E162">
        <f>E139*E139*E154*E154/(E139+E140)</f>
        <v>2272.7272727272725</v>
      </c>
      <c r="F162" t="s">
        <v>114</v>
      </c>
      <c r="G162" t="s">
        <v>53</v>
      </c>
    </row>
    <row r="163" spans="2:5" ht="12.75">
      <c r="B163" t="s">
        <v>119</v>
      </c>
      <c r="E163" s="7">
        <f>152:152*154:154</f>
        <v>2500</v>
      </c>
    </row>
    <row r="164" spans="5:6" ht="12.75">
      <c r="E164">
        <f>E152*E154</f>
        <v>2500</v>
      </c>
      <c r="F164" t="s">
        <v>114</v>
      </c>
    </row>
    <row r="165" spans="2:5" ht="12.75">
      <c r="B165" t="s">
        <v>118</v>
      </c>
      <c r="E165" t="s">
        <v>122</v>
      </c>
    </row>
    <row r="166" spans="5:7" ht="12.75">
      <c r="E166">
        <f>E164-E159-E162</f>
        <v>20.661157024793738</v>
      </c>
      <c r="F166" t="s">
        <v>114</v>
      </c>
      <c r="G166" t="s">
        <v>53</v>
      </c>
    </row>
    <row r="168" ht="12.75">
      <c r="E168" s="10" t="s">
        <v>66</v>
      </c>
    </row>
    <row r="170" spans="1:2" ht="12.75">
      <c r="A170" s="3" t="s">
        <v>124</v>
      </c>
      <c r="B170" s="3" t="s">
        <v>123</v>
      </c>
    </row>
    <row r="171" ht="12.75">
      <c r="B171" s="15" t="s">
        <v>135</v>
      </c>
    </row>
    <row r="172" ht="12.75">
      <c r="B172" s="15" t="s">
        <v>136</v>
      </c>
    </row>
    <row r="173" ht="12.75">
      <c r="B173" s="15" t="s">
        <v>125</v>
      </c>
    </row>
    <row r="174" ht="12.75">
      <c r="B174" s="15" t="s">
        <v>126</v>
      </c>
    </row>
    <row r="176" spans="1:6" ht="12.75">
      <c r="A176" s="3" t="s">
        <v>9</v>
      </c>
      <c r="B176" t="s">
        <v>127</v>
      </c>
      <c r="E176">
        <f>0.3*0.001</f>
        <v>0.0003</v>
      </c>
      <c r="F176" t="s">
        <v>129</v>
      </c>
    </row>
    <row r="177" spans="2:6" ht="12.75">
      <c r="B177" t="s">
        <v>22</v>
      </c>
      <c r="E177">
        <f>0.4*0.000001</f>
        <v>4E-07</v>
      </c>
      <c r="F177" t="s">
        <v>130</v>
      </c>
    </row>
    <row r="178" spans="2:6" ht="12.75">
      <c r="B178" t="s">
        <v>13</v>
      </c>
      <c r="C178" s="7" t="s">
        <v>128</v>
      </c>
      <c r="E178">
        <f>SQRT(E176/E177)</f>
        <v>27.386127875258307</v>
      </c>
      <c r="F178" t="s">
        <v>30</v>
      </c>
    </row>
    <row r="179" spans="2:6" ht="12.75">
      <c r="B179" t="s">
        <v>19</v>
      </c>
      <c r="E179">
        <f>1.5*0.001</f>
        <v>0.0015</v>
      </c>
      <c r="F179" t="s">
        <v>129</v>
      </c>
    </row>
    <row r="180" spans="2:6" ht="12.75">
      <c r="B180" t="s">
        <v>20</v>
      </c>
      <c r="E180">
        <f>0.012*0.000001</f>
        <v>1.2E-08</v>
      </c>
      <c r="F180" t="s">
        <v>130</v>
      </c>
    </row>
    <row r="181" spans="2:6" ht="12.75">
      <c r="B181" t="s">
        <v>27</v>
      </c>
      <c r="C181" s="7" t="s">
        <v>155</v>
      </c>
      <c r="E181">
        <f>SQRT(E179/E180)</f>
        <v>353.5533905932738</v>
      </c>
      <c r="F181" t="s">
        <v>30</v>
      </c>
    </row>
    <row r="182" spans="2:5" ht="12.75">
      <c r="B182" t="s">
        <v>131</v>
      </c>
      <c r="C182" t="s">
        <v>31</v>
      </c>
      <c r="E182" s="11">
        <f>(181:181-178:178)/(178:178+181:181)</f>
        <v>0.8562179739956775</v>
      </c>
    </row>
    <row r="183" spans="2:5" ht="12.75">
      <c r="B183" t="s">
        <v>132</v>
      </c>
      <c r="E183" s="7" t="s">
        <v>133</v>
      </c>
    </row>
    <row r="184" spans="5:7" ht="12.75">
      <c r="E184" s="7">
        <f>1+182:182</f>
        <v>1.8562179739956775</v>
      </c>
      <c r="F184" t="s">
        <v>134</v>
      </c>
      <c r="G184" t="s">
        <v>53</v>
      </c>
    </row>
    <row r="186" ht="12.75">
      <c r="E186" s="10" t="s">
        <v>66</v>
      </c>
    </row>
    <row r="188" spans="1:2" ht="12.75">
      <c r="A188" s="3" t="s">
        <v>138</v>
      </c>
      <c r="B188" s="3" t="s">
        <v>137</v>
      </c>
    </row>
    <row r="189" spans="1:3" ht="12.75">
      <c r="A189" s="3"/>
      <c r="B189" s="15" t="s">
        <v>151</v>
      </c>
      <c r="C189" s="3"/>
    </row>
    <row r="190" ht="12.75">
      <c r="B190" s="15" t="s">
        <v>152</v>
      </c>
    </row>
    <row r="191" ht="12.75">
      <c r="B191" s="15" t="s">
        <v>140</v>
      </c>
    </row>
    <row r="192" ht="12.75">
      <c r="B192" s="15" t="s">
        <v>139</v>
      </c>
    </row>
    <row r="194" spans="1:2" ht="12.75">
      <c r="A194" s="3" t="s">
        <v>9</v>
      </c>
      <c r="B194" s="12"/>
    </row>
    <row r="195" spans="4:6" ht="12.75">
      <c r="D195" t="s">
        <v>141</v>
      </c>
      <c r="E195" s="4" t="s">
        <v>142</v>
      </c>
      <c r="F195" t="s">
        <v>141</v>
      </c>
    </row>
    <row r="200" spans="5:6" ht="12.75">
      <c r="E200" t="s">
        <v>141</v>
      </c>
      <c r="F200" s="4" t="s">
        <v>143</v>
      </c>
    </row>
    <row r="201" ht="12.75">
      <c r="B201" s="5" t="s">
        <v>144</v>
      </c>
    </row>
    <row r="202" ht="12.75">
      <c r="G202" t="s">
        <v>142</v>
      </c>
    </row>
    <row r="204" ht="12.75">
      <c r="G204" t="s">
        <v>141</v>
      </c>
    </row>
    <row r="206" spans="1:4" ht="12.75">
      <c r="D206" t="s">
        <v>145</v>
      </c>
    </row>
    <row r="208" spans="2:6" ht="12.75">
      <c r="B208" t="s">
        <v>91</v>
      </c>
      <c r="E208">
        <v>2</v>
      </c>
      <c r="F208" t="s">
        <v>134</v>
      </c>
    </row>
    <row r="209" spans="2:6" ht="12.75">
      <c r="B209" t="s">
        <v>141</v>
      </c>
      <c r="E209">
        <v>350</v>
      </c>
      <c r="F209" t="s">
        <v>30</v>
      </c>
    </row>
    <row r="210" spans="2:6" ht="12.75">
      <c r="B210" t="s">
        <v>142</v>
      </c>
      <c r="E210">
        <f>800*0.000001</f>
        <v>0.0007999999999999999</v>
      </c>
      <c r="F210" t="s">
        <v>129</v>
      </c>
    </row>
    <row r="211" spans="2:6" ht="12.75">
      <c r="B211" t="s">
        <v>147</v>
      </c>
      <c r="E211">
        <f>2*0.000001</f>
        <v>2E-06</v>
      </c>
      <c r="F211" t="s">
        <v>61</v>
      </c>
    </row>
    <row r="212" spans="2:5" ht="12.75">
      <c r="B212" t="s">
        <v>143</v>
      </c>
      <c r="E212" s="7" t="s">
        <v>146</v>
      </c>
    </row>
    <row r="213" spans="2:5" ht="12.75">
      <c r="B213" t="s">
        <v>148</v>
      </c>
      <c r="E213" s="13" t="s">
        <v>149</v>
      </c>
    </row>
    <row r="214" ht="12.75">
      <c r="E214" s="7" t="s">
        <v>150</v>
      </c>
    </row>
    <row r="215" spans="5:7" ht="12.75">
      <c r="E215" s="13">
        <f>208:208*(1-EXP(-2*209:209*211:211/210:210))</f>
        <v>1.6524521130991099</v>
      </c>
      <c r="F215" t="s">
        <v>134</v>
      </c>
      <c r="G215" t="s">
        <v>53</v>
      </c>
    </row>
    <row r="216" ht="12.75">
      <c r="E216" s="10" t="s">
        <v>66</v>
      </c>
    </row>
    <row r="219" spans="1:2" ht="12.75">
      <c r="A219" s="3" t="s">
        <v>161</v>
      </c>
      <c r="B219" s="3" t="s">
        <v>160</v>
      </c>
    </row>
    <row r="221" ht="12.75">
      <c r="B221" t="s">
        <v>166</v>
      </c>
    </row>
    <row r="222" ht="12.75">
      <c r="B222" t="s">
        <v>167</v>
      </c>
    </row>
    <row r="223" ht="12.75">
      <c r="B223" t="s">
        <v>162</v>
      </c>
    </row>
    <row r="224" ht="12.75">
      <c r="B224" t="s">
        <v>163</v>
      </c>
    </row>
    <row r="225" ht="12.75">
      <c r="B225" t="s">
        <v>164</v>
      </c>
    </row>
    <row r="226" ht="12.75">
      <c r="B226" t="s">
        <v>168</v>
      </c>
    </row>
    <row r="227" ht="12.75">
      <c r="B227" t="s">
        <v>165</v>
      </c>
    </row>
    <row r="229" spans="2:5" ht="12.75">
      <c r="B229" s="3" t="s">
        <v>9</v>
      </c>
      <c r="E229" s="4" t="s">
        <v>170</v>
      </c>
    </row>
    <row r="233" spans="3:5" ht="12.75">
      <c r="C233" s="5" t="s">
        <v>169</v>
      </c>
      <c r="E233" t="s">
        <v>171</v>
      </c>
    </row>
    <row r="239" ht="12.75">
      <c r="E239" t="s">
        <v>172</v>
      </c>
    </row>
    <row r="242" spans="3:7" ht="12.75">
      <c r="C242" t="s">
        <v>177</v>
      </c>
      <c r="F242">
        <v>10000</v>
      </c>
      <c r="G242" t="s">
        <v>178</v>
      </c>
    </row>
    <row r="243" spans="3:7" ht="12.75">
      <c r="C243" t="s">
        <v>173</v>
      </c>
      <c r="F243">
        <v>314</v>
      </c>
      <c r="G243" t="s">
        <v>175</v>
      </c>
    </row>
    <row r="244" spans="3:7" ht="12.75">
      <c r="C244" t="s">
        <v>174</v>
      </c>
      <c r="F244">
        <f>POWER(10,-2)</f>
        <v>0.01</v>
      </c>
      <c r="G244" t="s">
        <v>129</v>
      </c>
    </row>
    <row r="245" spans="3:7" ht="12.75">
      <c r="C245" t="s">
        <v>191</v>
      </c>
      <c r="F245">
        <f>4*POWER(10,-6)</f>
        <v>4E-06</v>
      </c>
      <c r="G245" t="s">
        <v>130</v>
      </c>
    </row>
    <row r="246" spans="3:7" ht="12.75">
      <c r="C246" t="s">
        <v>176</v>
      </c>
      <c r="F246">
        <f>F242/(F243*F244)</f>
        <v>3184.7133757961783</v>
      </c>
      <c r="G246" t="s">
        <v>179</v>
      </c>
    </row>
    <row r="248" spans="1:8" ht="12.75">
      <c r="A248" t="s">
        <v>180</v>
      </c>
      <c r="G248">
        <f>SQRT(2)*F242/F244</f>
        <v>1414213.5623730952</v>
      </c>
      <c r="H248" t="s">
        <v>181</v>
      </c>
    </row>
    <row r="250" spans="1:7" ht="12.75">
      <c r="A250" t="s">
        <v>182</v>
      </c>
      <c r="F250">
        <f>2*3180*0.123</f>
        <v>782.28</v>
      </c>
      <c r="G250" t="s">
        <v>85</v>
      </c>
    </row>
    <row r="252" ht="12.75">
      <c r="B252" t="s">
        <v>183</v>
      </c>
    </row>
    <row r="253" ht="12.75">
      <c r="B253" t="s">
        <v>184</v>
      </c>
    </row>
    <row r="254" ht="12.75">
      <c r="B254" t="s">
        <v>185</v>
      </c>
    </row>
    <row r="255" ht="12.75">
      <c r="B255" t="s">
        <v>198</v>
      </c>
    </row>
    <row r="257" ht="12.75">
      <c r="B257" t="s">
        <v>199</v>
      </c>
    </row>
    <row r="259" ht="12.75">
      <c r="B259" t="s">
        <v>186</v>
      </c>
    </row>
    <row r="261" ht="12.75">
      <c r="B261" t="s">
        <v>187</v>
      </c>
    </row>
    <row r="263" ht="12.75">
      <c r="B263" t="s">
        <v>188</v>
      </c>
    </row>
    <row r="265" ht="12.75">
      <c r="B265" t="s">
        <v>189</v>
      </c>
    </row>
    <row r="267" ht="12.75">
      <c r="B267" t="s">
        <v>190</v>
      </c>
    </row>
    <row r="269" ht="12.75">
      <c r="B269" t="s">
        <v>196</v>
      </c>
    </row>
    <row r="271" spans="2:6" ht="12.75">
      <c r="B271" t="s">
        <v>192</v>
      </c>
      <c r="F271">
        <f>SQRT(1/(F244*F245))</f>
        <v>5000</v>
      </c>
    </row>
    <row r="273" spans="2:7" ht="12.75">
      <c r="B273" t="s">
        <v>193</v>
      </c>
      <c r="F273">
        <f>SQRT(F244/F245)</f>
        <v>50</v>
      </c>
      <c r="G273" t="s">
        <v>30</v>
      </c>
    </row>
    <row r="275" spans="2:6" ht="12.75">
      <c r="B275" t="s">
        <v>194</v>
      </c>
      <c r="F275">
        <f>F250*F273</f>
        <v>39114</v>
      </c>
    </row>
    <row r="277" spans="2:6" ht="12.75">
      <c r="B277" t="s">
        <v>195</v>
      </c>
      <c r="F277">
        <f>SQRT(2)*F242</f>
        <v>14142.135623730952</v>
      </c>
    </row>
    <row r="279" ht="12.75">
      <c r="B279" t="s">
        <v>197</v>
      </c>
    </row>
    <row r="281" ht="12.75">
      <c r="E281" s="10" t="s">
        <v>66</v>
      </c>
    </row>
  </sheetData>
  <sheetProtection/>
  <hyperlinks>
    <hyperlink ref="E107" location="a1" display="a1"/>
    <hyperlink ref="A7" location="a127" display="a127"/>
    <hyperlink ref="A6" location="a52" display="a52"/>
    <hyperlink ref="E168" location="a1" display="a1"/>
    <hyperlink ref="E186" location="a1" display="a1"/>
    <hyperlink ref="A9" location="a188" display="a188"/>
    <hyperlink ref="E216" location="a1" display="a1"/>
    <hyperlink ref="A10" location="a206" display="a206"/>
    <hyperlink ref="A28" r:id="rId1" display="WEBSITE"/>
    <hyperlink ref="A11" location="Sheet1!A230" display="Sheet1!A230"/>
    <hyperlink ref="E281" location="a1" display="a1"/>
  </hyperlink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MS_ClipArt_Gallery" shapeId="2966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dcterms:created xsi:type="dcterms:W3CDTF">1999-02-16T17:25:46Z</dcterms:created>
  <dcterms:modified xsi:type="dcterms:W3CDTF">2012-11-24T11:26:26Z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