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70" windowWidth="9570" windowHeight="2415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{"'Sheet1'!$A$1:$J$350"}</definedName>
    <definedName name="HTML_Description" hidden="1">""</definedName>
    <definedName name="HTML_Email" hidden="1">""</definedName>
    <definedName name="HTML_Header" hidden="1">"Sheet1"</definedName>
    <definedName name="HTML_LastUpdate" hidden="1">"7/18/99"</definedName>
    <definedName name="HTML_LineAfter" hidden="1">FALSE</definedName>
    <definedName name="HTML_LineBefore" hidden="1">FALSE</definedName>
    <definedName name="HTML_Name" hidden="1">"C.S.Indulkar"</definedName>
    <definedName name="HTML_OBDlg2" hidden="1">TRUE</definedName>
    <definedName name="HTML_OBDlg4" hidden="1">TRUE</definedName>
    <definedName name="HTML_OS" hidden="1">0</definedName>
    <definedName name="HTML_PathFile" hidden="1">"C:\My Documents\MyHTML5.htm"</definedName>
    <definedName name="HTML_Title" hidden="1">"Chapter5"</definedName>
  </definedNames>
  <calcPr fullCalcOnLoad="1"/>
</workbook>
</file>

<file path=xl/sharedStrings.xml><?xml version="1.0" encoding="utf-8"?>
<sst xmlns="http://schemas.openxmlformats.org/spreadsheetml/2006/main" count="395" uniqueCount="264">
  <si>
    <t>with Solutions</t>
  </si>
  <si>
    <t xml:space="preserve">Underground Cables Problems </t>
  </si>
  <si>
    <t>CHAPTER 5</t>
  </si>
  <si>
    <t>Topics</t>
  </si>
  <si>
    <t>Problems</t>
  </si>
  <si>
    <t>Underground cable-3-core-Tests to determine capacitances</t>
  </si>
  <si>
    <t>Prob.5.1</t>
  </si>
  <si>
    <t>C1</t>
  </si>
  <si>
    <t>C2</t>
  </si>
  <si>
    <t>In a test of a 3-conductor  underground cable ,shown in Figure below,</t>
  </si>
  <si>
    <t xml:space="preserve">the 3 conductors are bunched together, and the capacitance between the bunched </t>
  </si>
  <si>
    <t>Solution:</t>
  </si>
  <si>
    <t>Ca</t>
  </si>
  <si>
    <t>=3*C1</t>
  </si>
  <si>
    <t>Cb</t>
  </si>
  <si>
    <t>=C1 + 2*C2</t>
  </si>
  <si>
    <t>Therefore,</t>
  </si>
  <si>
    <t>=(1/3)*Ca</t>
  </si>
  <si>
    <t>=(1/2)*(Cb- (1/3)*Ca)</t>
  </si>
  <si>
    <t>Answer</t>
  </si>
  <si>
    <t>Top of Page</t>
  </si>
  <si>
    <t xml:space="preserve">conductors and the sheath is found to be Ca. The capacitance between two of the </t>
  </si>
  <si>
    <t>Prob.5.2</t>
  </si>
  <si>
    <t xml:space="preserve">is 0.54 microfarad/km and that between two cores connected together and the third core </t>
  </si>
  <si>
    <t>when the supply is 33kV ,3 phase ,50 Hz.</t>
  </si>
  <si>
    <t>=capacitance between two cores connected together and the third core</t>
  </si>
  <si>
    <t xml:space="preserve">From the solution of Prob.5.1, we have </t>
  </si>
  <si>
    <t>C1 +3C2</t>
  </si>
  <si>
    <t>Equivalent circuit: star</t>
  </si>
  <si>
    <t>Capacitance /phase</t>
  </si>
  <si>
    <t>=C1+3*C2</t>
  </si>
  <si>
    <t>V(L-L)</t>
  </si>
  <si>
    <t>kV</t>
  </si>
  <si>
    <t>kVA</t>
  </si>
  <si>
    <t>3-phase</t>
  </si>
  <si>
    <t>Co</t>
  </si>
  <si>
    <t>f</t>
  </si>
  <si>
    <t>50 Hz</t>
  </si>
  <si>
    <t>w</t>
  </si>
  <si>
    <t>rad/s</t>
  </si>
  <si>
    <t>l</t>
  </si>
  <si>
    <t>cable length</t>
  </si>
  <si>
    <t>km</t>
  </si>
  <si>
    <t>microfarad/km</t>
  </si>
  <si>
    <t>Farad/km</t>
  </si>
  <si>
    <t xml:space="preserve">In a 3-core cable, the capacitance between the cores short-circuited together and the sheath </t>
  </si>
  <si>
    <t xml:space="preserve">is 0.52 microfarad /km. Determine the kVA required to keep 10 km of the cable charged </t>
  </si>
  <si>
    <t>=V(L-L)*V(L-L)w*Co*l*1000</t>
  </si>
  <si>
    <t>Underground cable-3-core-Charging kVA</t>
  </si>
  <si>
    <t>Underground cable-single core- Charging kVA</t>
  </si>
  <si>
    <t>Prob.5.3</t>
  </si>
  <si>
    <t xml:space="preserve">inner conductor has a diameter of 1.25 cm and the radial thickness of insulation    is </t>
  </si>
  <si>
    <t>Outer dia ,D</t>
  </si>
  <si>
    <t>cm</t>
  </si>
  <si>
    <t>t</t>
  </si>
  <si>
    <t>radial thickness</t>
  </si>
  <si>
    <t>D</t>
  </si>
  <si>
    <t>Outer dia</t>
  </si>
  <si>
    <t>angular frequency</t>
  </si>
  <si>
    <r>
      <t>e</t>
    </r>
    <r>
      <rPr>
        <sz val="10"/>
        <rFont val="Arial"/>
        <family val="2"/>
      </rPr>
      <t>r</t>
    </r>
  </si>
  <si>
    <t>eo</t>
  </si>
  <si>
    <t>permittivity</t>
  </si>
  <si>
    <t>permittivity-free space</t>
  </si>
  <si>
    <t>C</t>
  </si>
  <si>
    <t>Capacitance</t>
  </si>
  <si>
    <t>Core dia, d1= 1.25 cm</t>
  </si>
  <si>
    <t>d1</t>
  </si>
  <si>
    <r>
      <t>=(2*3.1416*eo</t>
    </r>
    <r>
      <rPr>
        <sz val="10"/>
        <rFont val="Arial"/>
        <family val="2"/>
      </rPr>
      <t xml:space="preserve"> *</t>
    </r>
    <r>
      <rPr>
        <sz val="10"/>
        <rFont val="Symbol"/>
        <family val="1"/>
      </rPr>
      <t>e</t>
    </r>
    <r>
      <rPr>
        <sz val="10"/>
        <rFont val="Arial"/>
        <family val="2"/>
      </rPr>
      <t>r*l)/ln(D/d1)</t>
    </r>
  </si>
  <si>
    <t>ln(D/d1)</t>
  </si>
  <si>
    <t>F</t>
  </si>
  <si>
    <t>V</t>
  </si>
  <si>
    <t>Volts</t>
  </si>
  <si>
    <t>charging kVA</t>
  </si>
  <si>
    <t>=V*V*w*C/1000</t>
  </si>
  <si>
    <t>m</t>
  </si>
  <si>
    <t>kVAr</t>
  </si>
  <si>
    <t xml:space="preserve">A single-phase concentric cable2.4 km long is connected to 50 Hz,6.6 kV busbars. The </t>
  </si>
  <si>
    <t>.8 cm. The relative permittivity of the dielectric is 3.5. Determine the charging kVA.</t>
  </si>
  <si>
    <t>core dia</t>
  </si>
  <si>
    <t>Prob.5.4</t>
  </si>
  <si>
    <t>Underground cable-single-phase operation of  a 3-core cable</t>
  </si>
  <si>
    <t xml:space="preserve">(a) the potential difference between the third core and the sheath, and </t>
  </si>
  <si>
    <t>(b) the total charging current taken by the cable.</t>
  </si>
  <si>
    <t>Cc</t>
  </si>
  <si>
    <t>Cs</t>
  </si>
  <si>
    <t>3Cc</t>
  </si>
  <si>
    <t>3Cc       Cs</t>
  </si>
  <si>
    <t>R</t>
  </si>
  <si>
    <t>B</t>
  </si>
  <si>
    <t>Y</t>
  </si>
  <si>
    <t>Cs+3Cc</t>
  </si>
  <si>
    <t>(Cs/2)+3Cc/2</t>
  </si>
  <si>
    <t>S</t>
  </si>
  <si>
    <t>,Sheath</t>
  </si>
  <si>
    <t>Voltage between Y (third core ) and sheath= zero</t>
  </si>
  <si>
    <t>Single-phase voltage is applied between R and B</t>
  </si>
  <si>
    <t>Ic</t>
  </si>
  <si>
    <t xml:space="preserve">Ic </t>
  </si>
  <si>
    <t>A</t>
  </si>
  <si>
    <t>A single-phase voltage of 10kV at a frequency of 50 Hz is applied between two of the cores</t>
  </si>
  <si>
    <t>of a 3-phase belted cable. The core -to -core capacitance is 0.15 microfarad and the core -to</t>
  </si>
  <si>
    <t>sheath capacitance is .1 microfarad. Calculate</t>
  </si>
  <si>
    <t>Current = V w ((Cs/2)+3Cc/2)</t>
  </si>
  <si>
    <t>Underground cable-single core-Insulation resistance</t>
  </si>
  <si>
    <t>Prob. 5.5</t>
  </si>
  <si>
    <t xml:space="preserve">A cable composed of a conductor of 2 mm diameter covered with 1 mm of insulating </t>
  </si>
  <si>
    <t>material is found to have an insulation resistance of 480 megohms per km. What thickness</t>
  </si>
  <si>
    <t>insulation resistance of 960 megohm per km?</t>
  </si>
  <si>
    <t>conductor dia</t>
  </si>
  <si>
    <t>mm</t>
  </si>
  <si>
    <t>t1</t>
  </si>
  <si>
    <t>insulation thickness</t>
  </si>
  <si>
    <t>d2</t>
  </si>
  <si>
    <t>cable dia=d1+2t1</t>
  </si>
  <si>
    <r>
      <t>(</t>
    </r>
    <r>
      <rPr>
        <sz val="10"/>
        <rFont val="Symbol"/>
        <family val="1"/>
      </rPr>
      <t>r</t>
    </r>
    <r>
      <rPr>
        <sz val="10"/>
        <rFont val="Arial"/>
        <family val="0"/>
      </rPr>
      <t>*ln(d2/d1))/2*</t>
    </r>
    <r>
      <rPr>
        <sz val="10"/>
        <rFont val="Symbol"/>
        <family val="1"/>
      </rPr>
      <t>p</t>
    </r>
  </si>
  <si>
    <t>R2</t>
  </si>
  <si>
    <t>New insulation resistance</t>
  </si>
  <si>
    <t xml:space="preserve">d2' </t>
  </si>
  <si>
    <t>New cable dia</t>
  </si>
  <si>
    <t>=R2*ln(d2/d1)/R</t>
  </si>
  <si>
    <t>megohms/km</t>
  </si>
  <si>
    <t>d2'</t>
  </si>
  <si>
    <t>t2</t>
  </si>
  <si>
    <t>new thickness</t>
  </si>
  <si>
    <t>d1'</t>
  </si>
  <si>
    <t>New cond.dia</t>
  </si>
  <si>
    <t>=R*ln(d2'/d1')/ln(d2/d1)</t>
  </si>
  <si>
    <t>ln(d2'/d1')</t>
  </si>
  <si>
    <t>=d1'*exp(lnd2'/d1)</t>
  </si>
  <si>
    <t>=(d2'-d1')/2</t>
  </si>
  <si>
    <t>of  a similar material would be required for  a 3mm diameter conductor in order to have an</t>
  </si>
  <si>
    <t>Insulation resistance =</t>
  </si>
  <si>
    <t>Underground cable-electrostatic stress</t>
  </si>
  <si>
    <t>Prob.5.6</t>
  </si>
  <si>
    <t>A single-core cable for use on 11 kV 50 hz system has conductor area of .645 cm*cm.</t>
  </si>
  <si>
    <t>The internal diameter of the sheath is 2.18 cm.The permittivity of the dielectric is 3.5. Find</t>
  </si>
  <si>
    <t>the maximum and minimum electrostatic stresses in the cable.</t>
  </si>
  <si>
    <t xml:space="preserve">Show the curve of stress distribution in the cableversus distance from the centre of the </t>
  </si>
  <si>
    <t>conductor.</t>
  </si>
  <si>
    <t>Find the capacitance of the cable per km length.</t>
  </si>
  <si>
    <t>Find the charging curent.</t>
  </si>
  <si>
    <r>
      <t xml:space="preserve">Ex= q/2 </t>
    </r>
    <r>
      <rPr>
        <sz val="10"/>
        <rFont val="Symbol"/>
        <family val="1"/>
      </rPr>
      <t>p e</t>
    </r>
    <r>
      <rPr>
        <sz val="10"/>
        <rFont val="Arial"/>
        <family val="0"/>
      </rPr>
      <t xml:space="preserve">o </t>
    </r>
    <r>
      <rPr>
        <sz val="10"/>
        <rFont val="Symbol"/>
        <family val="1"/>
      </rPr>
      <t>e</t>
    </r>
    <r>
      <rPr>
        <sz val="10"/>
        <rFont val="Arial"/>
        <family val="0"/>
      </rPr>
      <t>r x</t>
    </r>
  </si>
  <si>
    <t>g=potential gradient= electric field intensity=Ex</t>
  </si>
  <si>
    <t>Potential differencre between core and sheath =</t>
  </si>
  <si>
    <t>r1</t>
  </si>
  <si>
    <t>r2</t>
  </si>
  <si>
    <t>Ex. Dx</t>
  </si>
  <si>
    <r>
      <t>=qln(r2/r1)/2</t>
    </r>
    <r>
      <rPr>
        <sz val="10"/>
        <rFont val="Symbol"/>
        <family val="1"/>
      </rPr>
      <t>p e</t>
    </r>
    <r>
      <rPr>
        <sz val="10"/>
        <rFont val="Arial"/>
        <family val="0"/>
      </rPr>
      <t xml:space="preserve">o </t>
    </r>
    <r>
      <rPr>
        <sz val="10"/>
        <rFont val="Symbol"/>
        <family val="1"/>
      </rPr>
      <t>e</t>
    </r>
    <r>
      <rPr>
        <sz val="10"/>
        <rFont val="Arial"/>
        <family val="0"/>
      </rPr>
      <t xml:space="preserve"> r</t>
    </r>
  </si>
  <si>
    <t xml:space="preserve">C=q/V= </t>
  </si>
  <si>
    <r>
      <t>=2</t>
    </r>
    <r>
      <rPr>
        <sz val="10"/>
        <rFont val="Symbol"/>
        <family val="1"/>
      </rPr>
      <t>p e</t>
    </r>
    <r>
      <rPr>
        <sz val="10"/>
        <rFont val="Arial"/>
        <family val="0"/>
      </rPr>
      <t xml:space="preserve">o </t>
    </r>
    <r>
      <rPr>
        <sz val="10"/>
        <rFont val="Symbol"/>
        <family val="1"/>
      </rPr>
      <t>e</t>
    </r>
    <r>
      <rPr>
        <sz val="10"/>
        <rFont val="Arial"/>
        <family val="0"/>
      </rPr>
      <t xml:space="preserve"> r/ln (r2/r1)</t>
    </r>
  </si>
  <si>
    <t>q=</t>
  </si>
  <si>
    <r>
      <t>=2</t>
    </r>
    <r>
      <rPr>
        <sz val="10"/>
        <rFont val="Symbol"/>
        <family val="1"/>
      </rPr>
      <t>p e</t>
    </r>
    <r>
      <rPr>
        <sz val="10"/>
        <rFont val="Arial"/>
        <family val="0"/>
      </rPr>
      <t xml:space="preserve">o </t>
    </r>
    <r>
      <rPr>
        <sz val="10"/>
        <rFont val="Symbol"/>
        <family val="1"/>
      </rPr>
      <t>e</t>
    </r>
    <r>
      <rPr>
        <sz val="10"/>
        <rFont val="Arial"/>
        <family val="0"/>
      </rPr>
      <t xml:space="preserve"> rV/ln (r2/r1)</t>
    </r>
  </si>
  <si>
    <t>g=</t>
  </si>
  <si>
    <t>V/x ln(r2/r1)</t>
  </si>
  <si>
    <t>V/m</t>
  </si>
  <si>
    <t>gmax</t>
  </si>
  <si>
    <t>V/(r1ln(r2/r1))</t>
  </si>
  <si>
    <t>gmin</t>
  </si>
  <si>
    <t>V/(r2ln(r2/r1))</t>
  </si>
  <si>
    <t>conductor area</t>
  </si>
  <si>
    <t>conductor radius</t>
  </si>
  <si>
    <t>V/cm</t>
  </si>
  <si>
    <t>g</t>
  </si>
  <si>
    <t>x</t>
  </si>
  <si>
    <t>er</t>
  </si>
  <si>
    <t>I=wCV</t>
  </si>
  <si>
    <t>F/km</t>
  </si>
  <si>
    <t>(V/m)</t>
  </si>
  <si>
    <t>Top of page</t>
  </si>
  <si>
    <t>=e*d</t>
  </si>
  <si>
    <t>=2r1</t>
  </si>
  <si>
    <t>d</t>
  </si>
  <si>
    <t>=V/min gmax</t>
  </si>
  <si>
    <t>min gmax=V/r1</t>
  </si>
  <si>
    <t>kV/cm</t>
  </si>
  <si>
    <t>=gmax=Emax</t>
  </si>
  <si>
    <t>min.gmax</t>
  </si>
  <si>
    <t>gmax is minimum when r1ln(r2/r1) is maximum I.e when r2=e r1or D= e.d</t>
  </si>
  <si>
    <t>g max= V/r1 ln (r2/r1)</t>
  </si>
  <si>
    <t xml:space="preserve"> 23 kV/cm</t>
  </si>
  <si>
    <t>and e is the base of natural logarithms. Determine D and d for V= 10 kV and Emax =</t>
  </si>
  <si>
    <t>cable the sheath diameter D  is a  minimum  when D= ed where d is conductor diameter</t>
  </si>
  <si>
    <t xml:space="preserve">Show thatfor  agiven voltage , the maximum stress Emax in the dielectric of  asingle -core </t>
  </si>
  <si>
    <t>Underground cable-condition for maximum electric stress to be minimum</t>
  </si>
  <si>
    <t>Prob.5.7</t>
  </si>
  <si>
    <t>Underground cable-Temperature rise of conductor &amp; sheath</t>
  </si>
  <si>
    <t>Prob.5.8</t>
  </si>
  <si>
    <t>copper conductor</t>
  </si>
  <si>
    <t>Laed sheath</t>
  </si>
  <si>
    <t>Covering</t>
  </si>
  <si>
    <t>Insulation</t>
  </si>
  <si>
    <t>3 cm*cm cross-section</t>
  </si>
  <si>
    <t>Three 132 kV single -core cables rated at 600 A are laid at a depth of 100 cm in horizontal</t>
  </si>
  <si>
    <t>formation5 cm apart. The thermal resistivity of the soil is 100 (deg.C-cm/W).The cable</t>
  </si>
  <si>
    <t>details are:</t>
  </si>
  <si>
    <t>1 cm in radial thickness</t>
  </si>
  <si>
    <t>Outer radius 2 cm</t>
  </si>
  <si>
    <t>g=500 deg C -cm/W</t>
  </si>
  <si>
    <t>Thickness .2 cm</t>
  </si>
  <si>
    <t>g= 3 deg C-cm/W</t>
  </si>
  <si>
    <t>Thickness=.6 cm</t>
  </si>
  <si>
    <t>g= 500 deg C-cm/W</t>
  </si>
  <si>
    <t>Rated load copper loss at 85 deg C is .3 W/cm.</t>
  </si>
  <si>
    <t>Dielecric loss per cm is .02 W/cm</t>
  </si>
  <si>
    <t>Cables are cross-bonded. Sheath loss is negligible</t>
  </si>
  <si>
    <t>Calculate the temperature rise of the conductor and sheath if the ambient temperature is 15</t>
  </si>
  <si>
    <t>deg.C</t>
  </si>
  <si>
    <r>
      <t xml:space="preserve">q </t>
    </r>
    <r>
      <rPr>
        <sz val="10"/>
        <rFont val="Arial"/>
        <family val="2"/>
      </rPr>
      <t>conductor</t>
    </r>
  </si>
  <si>
    <r>
      <t xml:space="preserve">q </t>
    </r>
    <r>
      <rPr>
        <sz val="10"/>
        <rFont val="Arial"/>
        <family val="2"/>
      </rPr>
      <t>sheath</t>
    </r>
  </si>
  <si>
    <t>Dielectric loss</t>
  </si>
  <si>
    <t>sheath loss</t>
  </si>
  <si>
    <t>Rd/2</t>
  </si>
  <si>
    <t>Rsh</t>
  </si>
  <si>
    <t>Rcovering</t>
  </si>
  <si>
    <t>Rsoil</t>
  </si>
  <si>
    <t>r</t>
  </si>
  <si>
    <t xml:space="preserve">t  </t>
  </si>
  <si>
    <t>sheath inner radius</t>
  </si>
  <si>
    <t>sheath thickness</t>
  </si>
  <si>
    <t>covering thickness</t>
  </si>
  <si>
    <t>sheath outer radius</t>
  </si>
  <si>
    <t>cable radius</t>
  </si>
  <si>
    <t>insulation inner radius</t>
  </si>
  <si>
    <t>insulation outer radius</t>
  </si>
  <si>
    <t>R1</t>
  </si>
  <si>
    <t>g1</t>
  </si>
  <si>
    <t>g2</t>
  </si>
  <si>
    <t>g3</t>
  </si>
  <si>
    <t xml:space="preserve"> g of insulation</t>
  </si>
  <si>
    <t>g of sheath</t>
  </si>
  <si>
    <t>g of covering</t>
  </si>
  <si>
    <t>degC-cm/W</t>
  </si>
  <si>
    <t>Thermal resistances of dielectric, sheath and covering are Rd, Rsheath, and R covering</t>
  </si>
  <si>
    <t>Rd</t>
  </si>
  <si>
    <t>Rsheath</t>
  </si>
  <si>
    <t>degC/W</t>
  </si>
  <si>
    <t>h</t>
  </si>
  <si>
    <t>cable depth</t>
  </si>
  <si>
    <t>p</t>
  </si>
  <si>
    <t>cable spacing</t>
  </si>
  <si>
    <t>Thermal resistance of soil presented to the centre cable=R soil</t>
  </si>
  <si>
    <t>R soil</t>
  </si>
  <si>
    <r>
      <t>=g1*ln(R/r)/(2*</t>
    </r>
    <r>
      <rPr>
        <sz val="10"/>
        <rFont val="Symbol"/>
        <family val="1"/>
      </rPr>
      <t>p</t>
    </r>
    <r>
      <rPr>
        <sz val="10"/>
        <rFont val="Arial"/>
        <family val="0"/>
      </rPr>
      <t>)</t>
    </r>
  </si>
  <si>
    <t>=g3*ln(R2/R1)/(2 * p)</t>
  </si>
  <si>
    <r>
      <t xml:space="preserve">=g2*ln(R1/R)/(2 *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)</t>
    </r>
  </si>
  <si>
    <t>g4</t>
  </si>
  <si>
    <t>g of soil</t>
  </si>
  <si>
    <r>
      <t>=g4Ln(2*h/R2)/(2 *</t>
    </r>
    <r>
      <rPr>
        <sz val="10"/>
        <rFont val="Symbol"/>
        <family val="1"/>
      </rPr>
      <t>p</t>
    </r>
    <r>
      <rPr>
        <sz val="10"/>
        <rFont val="Arial"/>
        <family val="0"/>
      </rPr>
      <t>)+g4*ln((4*h*h+p*p))/(p*p)/(2*</t>
    </r>
    <r>
      <rPr>
        <sz val="10"/>
        <rFont val="Symbol"/>
        <family val="1"/>
      </rPr>
      <t>p</t>
    </r>
    <r>
      <rPr>
        <sz val="10"/>
        <rFont val="Arial"/>
        <family val="0"/>
      </rPr>
      <t>)</t>
    </r>
  </si>
  <si>
    <t>degC-W/cm</t>
  </si>
  <si>
    <t>copper loss</t>
  </si>
  <si>
    <t>W/cm</t>
  </si>
  <si>
    <t>Conductor temperature rise=Copper loss *(Rd+Rsh+Rcovering+ Rsoil)</t>
  </si>
  <si>
    <t>Temp.rise due to dielectric loss=Dielectric loss*((Rd/2)+Rsh+R covering+ Rsoil)</t>
  </si>
  <si>
    <t>deg .C</t>
  </si>
  <si>
    <t>Ambient temp.</t>
  </si>
  <si>
    <t>Conductor temp.</t>
  </si>
  <si>
    <t>=rise due to cu loss + rise due to dielectric loss +ambient temp.</t>
  </si>
  <si>
    <t xml:space="preserve">      r1   r2</t>
  </si>
  <si>
    <t>conductors bunched together with the sheath , and the third conductor is found to be Cb.</t>
  </si>
  <si>
    <t>Determine C1 and C2 for the cable, in tems of Ca and Cb.</t>
  </si>
  <si>
    <t>= Capacitance between the three cores bunched together and the sheath</t>
  </si>
  <si>
    <t>WEBSITE</t>
  </si>
  <si>
    <t>takes you to the start page after you have read this Chapter.</t>
  </si>
  <si>
    <t>Start page has links to other Chapters.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</si>
</sst>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E+00;\䉀"/>
    <numFmt numFmtId="171" formatCode="0.0000E+00;\㷬"/>
    <numFmt numFmtId="172" formatCode="0.000E+00;\㷬"/>
    <numFmt numFmtId="173" formatCode="0.00E+00;\㷬"/>
  </numFmts>
  <fonts count="44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name val="Symbol"/>
      <family val="1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2"/>
      <color indexed="16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2" fillId="0" borderId="0" xfId="53" applyAlignment="1" applyProtection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 quotePrefix="1">
      <alignment/>
    </xf>
    <xf numFmtId="168" fontId="0" fillId="0" borderId="0" xfId="0" applyNumberFormat="1" applyAlignment="1">
      <alignment/>
    </xf>
    <xf numFmtId="173" fontId="5" fillId="0" borderId="0" xfId="0" applyNumberFormat="1" applyFont="1" applyAlignment="1" quotePrefix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22</xdr:row>
      <xdr:rowOff>0</xdr:rowOff>
    </xdr:from>
    <xdr:to>
      <xdr:col>6</xdr:col>
      <xdr:colOff>19050</xdr:colOff>
      <xdr:row>31</xdr:row>
      <xdr:rowOff>66675</xdr:rowOff>
    </xdr:to>
    <xdr:sp>
      <xdr:nvSpPr>
        <xdr:cNvPr id="1" name="Oval 1"/>
        <xdr:cNvSpPr>
          <a:spLocks/>
        </xdr:cNvSpPr>
      </xdr:nvSpPr>
      <xdr:spPr>
        <a:xfrm>
          <a:off x="2200275" y="3819525"/>
          <a:ext cx="1695450" cy="1524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27</xdr:row>
      <xdr:rowOff>19050</xdr:rowOff>
    </xdr:from>
    <xdr:to>
      <xdr:col>5</xdr:col>
      <xdr:colOff>238125</xdr:colOff>
      <xdr:row>28</xdr:row>
      <xdr:rowOff>0</xdr:rowOff>
    </xdr:to>
    <xdr:sp>
      <xdr:nvSpPr>
        <xdr:cNvPr id="2" name="Oval 3"/>
        <xdr:cNvSpPr>
          <a:spLocks/>
        </xdr:cNvSpPr>
      </xdr:nvSpPr>
      <xdr:spPr>
        <a:xfrm>
          <a:off x="3362325" y="46482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24</xdr:row>
      <xdr:rowOff>57150</xdr:rowOff>
    </xdr:from>
    <xdr:to>
      <xdr:col>4</xdr:col>
      <xdr:colOff>581025</xdr:colOff>
      <xdr:row>25</xdr:row>
      <xdr:rowOff>38100</xdr:rowOff>
    </xdr:to>
    <xdr:sp>
      <xdr:nvSpPr>
        <xdr:cNvPr id="3" name="Oval 4"/>
        <xdr:cNvSpPr>
          <a:spLocks/>
        </xdr:cNvSpPr>
      </xdr:nvSpPr>
      <xdr:spPr>
        <a:xfrm>
          <a:off x="2876550" y="42005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27</xdr:row>
      <xdr:rowOff>19050</xdr:rowOff>
    </xdr:from>
    <xdr:to>
      <xdr:col>4</xdr:col>
      <xdr:colOff>323850</xdr:colOff>
      <xdr:row>28</xdr:row>
      <xdr:rowOff>0</xdr:rowOff>
    </xdr:to>
    <xdr:sp>
      <xdr:nvSpPr>
        <xdr:cNvPr id="4" name="Oval 5"/>
        <xdr:cNvSpPr>
          <a:spLocks/>
        </xdr:cNvSpPr>
      </xdr:nvSpPr>
      <xdr:spPr>
        <a:xfrm>
          <a:off x="2619375" y="46482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23</xdr:row>
      <xdr:rowOff>0</xdr:rowOff>
    </xdr:from>
    <xdr:to>
      <xdr:col>4</xdr:col>
      <xdr:colOff>581025</xdr:colOff>
      <xdr:row>23</xdr:row>
      <xdr:rowOff>0</xdr:rowOff>
    </xdr:to>
    <xdr:sp>
      <xdr:nvSpPr>
        <xdr:cNvPr id="5" name="Line 6"/>
        <xdr:cNvSpPr>
          <a:spLocks/>
        </xdr:cNvSpPr>
      </xdr:nvSpPr>
      <xdr:spPr>
        <a:xfrm>
          <a:off x="2867025" y="3981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23</xdr:row>
      <xdr:rowOff>85725</xdr:rowOff>
    </xdr:from>
    <xdr:to>
      <xdr:col>4</xdr:col>
      <xdr:colOff>571500</xdr:colOff>
      <xdr:row>23</xdr:row>
      <xdr:rowOff>85725</xdr:rowOff>
    </xdr:to>
    <xdr:sp>
      <xdr:nvSpPr>
        <xdr:cNvPr id="6" name="Line 7"/>
        <xdr:cNvSpPr>
          <a:spLocks/>
        </xdr:cNvSpPr>
      </xdr:nvSpPr>
      <xdr:spPr>
        <a:xfrm>
          <a:off x="2857500" y="4067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25</xdr:row>
      <xdr:rowOff>104775</xdr:rowOff>
    </xdr:from>
    <xdr:to>
      <xdr:col>4</xdr:col>
      <xdr:colOff>438150</xdr:colOff>
      <xdr:row>26</xdr:row>
      <xdr:rowOff>28575</xdr:rowOff>
    </xdr:to>
    <xdr:sp>
      <xdr:nvSpPr>
        <xdr:cNvPr id="7" name="Line 11"/>
        <xdr:cNvSpPr>
          <a:spLocks/>
        </xdr:cNvSpPr>
      </xdr:nvSpPr>
      <xdr:spPr>
        <a:xfrm>
          <a:off x="2752725" y="4410075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26</xdr:row>
      <xdr:rowOff>9525</xdr:rowOff>
    </xdr:from>
    <xdr:to>
      <xdr:col>4</xdr:col>
      <xdr:colOff>409575</xdr:colOff>
      <xdr:row>26</xdr:row>
      <xdr:rowOff>95250</xdr:rowOff>
    </xdr:to>
    <xdr:sp>
      <xdr:nvSpPr>
        <xdr:cNvPr id="8" name="Line 12"/>
        <xdr:cNvSpPr>
          <a:spLocks/>
        </xdr:cNvSpPr>
      </xdr:nvSpPr>
      <xdr:spPr>
        <a:xfrm>
          <a:off x="2724150" y="447675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9525</xdr:rowOff>
    </xdr:from>
    <xdr:to>
      <xdr:col>5</xdr:col>
      <xdr:colOff>123825</xdr:colOff>
      <xdr:row>26</xdr:row>
      <xdr:rowOff>85725</xdr:rowOff>
    </xdr:to>
    <xdr:sp>
      <xdr:nvSpPr>
        <xdr:cNvPr id="9" name="Line 14"/>
        <xdr:cNvSpPr>
          <a:spLocks/>
        </xdr:cNvSpPr>
      </xdr:nvSpPr>
      <xdr:spPr>
        <a:xfrm flipV="1">
          <a:off x="3286125" y="4476750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25</xdr:row>
      <xdr:rowOff>114300</xdr:rowOff>
    </xdr:from>
    <xdr:to>
      <xdr:col>5</xdr:col>
      <xdr:colOff>95250</xdr:colOff>
      <xdr:row>26</xdr:row>
      <xdr:rowOff>28575</xdr:rowOff>
    </xdr:to>
    <xdr:sp>
      <xdr:nvSpPr>
        <xdr:cNvPr id="10" name="Line 15"/>
        <xdr:cNvSpPr>
          <a:spLocks/>
        </xdr:cNvSpPr>
      </xdr:nvSpPr>
      <xdr:spPr>
        <a:xfrm flipV="1">
          <a:off x="3038475" y="4419600"/>
          <a:ext cx="3238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27</xdr:row>
      <xdr:rowOff>47625</xdr:rowOff>
    </xdr:from>
    <xdr:to>
      <xdr:col>4</xdr:col>
      <xdr:colOff>447675</xdr:colOff>
      <xdr:row>28</xdr:row>
      <xdr:rowOff>19050</xdr:rowOff>
    </xdr:to>
    <xdr:sp>
      <xdr:nvSpPr>
        <xdr:cNvPr id="11" name="Line 16"/>
        <xdr:cNvSpPr>
          <a:spLocks/>
        </xdr:cNvSpPr>
      </xdr:nvSpPr>
      <xdr:spPr>
        <a:xfrm>
          <a:off x="2886075" y="46767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27</xdr:row>
      <xdr:rowOff>47625</xdr:rowOff>
    </xdr:from>
    <xdr:to>
      <xdr:col>4</xdr:col>
      <xdr:colOff>514350</xdr:colOff>
      <xdr:row>28</xdr:row>
      <xdr:rowOff>19050</xdr:rowOff>
    </xdr:to>
    <xdr:sp>
      <xdr:nvSpPr>
        <xdr:cNvPr id="12" name="Line 17"/>
        <xdr:cNvSpPr>
          <a:spLocks/>
        </xdr:cNvSpPr>
      </xdr:nvSpPr>
      <xdr:spPr>
        <a:xfrm>
          <a:off x="2952750" y="46767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76200</xdr:rowOff>
    </xdr:from>
    <xdr:to>
      <xdr:col>4</xdr:col>
      <xdr:colOff>133350</xdr:colOff>
      <xdr:row>29</xdr:row>
      <xdr:rowOff>19050</xdr:rowOff>
    </xdr:to>
    <xdr:sp>
      <xdr:nvSpPr>
        <xdr:cNvPr id="13" name="Line 19"/>
        <xdr:cNvSpPr>
          <a:spLocks/>
        </xdr:cNvSpPr>
      </xdr:nvSpPr>
      <xdr:spPr>
        <a:xfrm>
          <a:off x="2466975" y="4867275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19050</xdr:rowOff>
    </xdr:from>
    <xdr:to>
      <xdr:col>4</xdr:col>
      <xdr:colOff>180975</xdr:colOff>
      <xdr:row>28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2514600" y="4810125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28</xdr:row>
      <xdr:rowOff>28575</xdr:rowOff>
    </xdr:from>
    <xdr:to>
      <xdr:col>5</xdr:col>
      <xdr:colOff>438150</xdr:colOff>
      <xdr:row>28</xdr:row>
      <xdr:rowOff>123825</xdr:rowOff>
    </xdr:to>
    <xdr:sp>
      <xdr:nvSpPr>
        <xdr:cNvPr id="15" name="Line 22"/>
        <xdr:cNvSpPr>
          <a:spLocks/>
        </xdr:cNvSpPr>
      </xdr:nvSpPr>
      <xdr:spPr>
        <a:xfrm flipH="1">
          <a:off x="3609975" y="481965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27</xdr:row>
      <xdr:rowOff>142875</xdr:rowOff>
    </xdr:from>
    <xdr:to>
      <xdr:col>5</xdr:col>
      <xdr:colOff>390525</xdr:colOff>
      <xdr:row>28</xdr:row>
      <xdr:rowOff>76200</xdr:rowOff>
    </xdr:to>
    <xdr:sp>
      <xdr:nvSpPr>
        <xdr:cNvPr id="16" name="Line 23"/>
        <xdr:cNvSpPr>
          <a:spLocks/>
        </xdr:cNvSpPr>
      </xdr:nvSpPr>
      <xdr:spPr>
        <a:xfrm flipH="1">
          <a:off x="3562350" y="47720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22</xdr:row>
      <xdr:rowOff>0</xdr:rowOff>
    </xdr:from>
    <xdr:to>
      <xdr:col>4</xdr:col>
      <xdr:colOff>504825</xdr:colOff>
      <xdr:row>22</xdr:row>
      <xdr:rowOff>152400</xdr:rowOff>
    </xdr:to>
    <xdr:sp>
      <xdr:nvSpPr>
        <xdr:cNvPr id="17" name="Line 24"/>
        <xdr:cNvSpPr>
          <a:spLocks/>
        </xdr:cNvSpPr>
      </xdr:nvSpPr>
      <xdr:spPr>
        <a:xfrm flipV="1">
          <a:off x="2943225" y="3819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23</xdr:row>
      <xdr:rowOff>85725</xdr:rowOff>
    </xdr:from>
    <xdr:to>
      <xdr:col>4</xdr:col>
      <xdr:colOff>504825</xdr:colOff>
      <xdr:row>24</xdr:row>
      <xdr:rowOff>57150</xdr:rowOff>
    </xdr:to>
    <xdr:sp>
      <xdr:nvSpPr>
        <xdr:cNvPr id="18" name="Line 25"/>
        <xdr:cNvSpPr>
          <a:spLocks/>
        </xdr:cNvSpPr>
      </xdr:nvSpPr>
      <xdr:spPr>
        <a:xfrm flipV="1">
          <a:off x="2943225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25</xdr:row>
      <xdr:rowOff>19050</xdr:rowOff>
    </xdr:from>
    <xdr:to>
      <xdr:col>4</xdr:col>
      <xdr:colOff>457200</xdr:colOff>
      <xdr:row>25</xdr:row>
      <xdr:rowOff>142875</xdr:rowOff>
    </xdr:to>
    <xdr:sp>
      <xdr:nvSpPr>
        <xdr:cNvPr id="19" name="Line 26"/>
        <xdr:cNvSpPr>
          <a:spLocks/>
        </xdr:cNvSpPr>
      </xdr:nvSpPr>
      <xdr:spPr>
        <a:xfrm flipV="1">
          <a:off x="2809875" y="4324350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47625</xdr:rowOff>
    </xdr:from>
    <xdr:to>
      <xdr:col>4</xdr:col>
      <xdr:colOff>352425</xdr:colOff>
      <xdr:row>27</xdr:row>
      <xdr:rowOff>9525</xdr:rowOff>
    </xdr:to>
    <xdr:sp>
      <xdr:nvSpPr>
        <xdr:cNvPr id="20" name="Line 27"/>
        <xdr:cNvSpPr>
          <a:spLocks/>
        </xdr:cNvSpPr>
      </xdr:nvSpPr>
      <xdr:spPr>
        <a:xfrm flipV="1">
          <a:off x="2714625" y="4514850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25</xdr:row>
      <xdr:rowOff>38100</xdr:rowOff>
    </xdr:from>
    <xdr:to>
      <xdr:col>5</xdr:col>
      <xdr:colOff>28575</xdr:colOff>
      <xdr:row>26</xdr:row>
      <xdr:rowOff>28575</xdr:rowOff>
    </xdr:to>
    <xdr:sp>
      <xdr:nvSpPr>
        <xdr:cNvPr id="21" name="Line 28"/>
        <xdr:cNvSpPr>
          <a:spLocks/>
        </xdr:cNvSpPr>
      </xdr:nvSpPr>
      <xdr:spPr>
        <a:xfrm>
          <a:off x="3000375" y="4343400"/>
          <a:ext cx="295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26</xdr:row>
      <xdr:rowOff>57150</xdr:rowOff>
    </xdr:from>
    <xdr:to>
      <xdr:col>5</xdr:col>
      <xdr:colOff>123825</xdr:colOff>
      <xdr:row>27</xdr:row>
      <xdr:rowOff>28575</xdr:rowOff>
    </xdr:to>
    <xdr:sp>
      <xdr:nvSpPr>
        <xdr:cNvPr id="22" name="Line 29"/>
        <xdr:cNvSpPr>
          <a:spLocks/>
        </xdr:cNvSpPr>
      </xdr:nvSpPr>
      <xdr:spPr>
        <a:xfrm flipH="1" flipV="1">
          <a:off x="3324225" y="4524375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27</xdr:row>
      <xdr:rowOff>114300</xdr:rowOff>
    </xdr:from>
    <xdr:to>
      <xdr:col>4</xdr:col>
      <xdr:colOff>457200</xdr:colOff>
      <xdr:row>27</xdr:row>
      <xdr:rowOff>114300</xdr:rowOff>
    </xdr:to>
    <xdr:sp>
      <xdr:nvSpPr>
        <xdr:cNvPr id="23" name="Line 31"/>
        <xdr:cNvSpPr>
          <a:spLocks/>
        </xdr:cNvSpPr>
      </xdr:nvSpPr>
      <xdr:spPr>
        <a:xfrm>
          <a:off x="2771775" y="4743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27</xdr:row>
      <xdr:rowOff>114300</xdr:rowOff>
    </xdr:from>
    <xdr:to>
      <xdr:col>5</xdr:col>
      <xdr:colOff>114300</xdr:colOff>
      <xdr:row>27</xdr:row>
      <xdr:rowOff>114300</xdr:rowOff>
    </xdr:to>
    <xdr:sp>
      <xdr:nvSpPr>
        <xdr:cNvPr id="24" name="Line 32"/>
        <xdr:cNvSpPr>
          <a:spLocks/>
        </xdr:cNvSpPr>
      </xdr:nvSpPr>
      <xdr:spPr>
        <a:xfrm>
          <a:off x="2952750" y="4743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27</xdr:row>
      <xdr:rowOff>142875</xdr:rowOff>
    </xdr:from>
    <xdr:to>
      <xdr:col>4</xdr:col>
      <xdr:colOff>219075</xdr:colOff>
      <xdr:row>28</xdr:row>
      <xdr:rowOff>85725</xdr:rowOff>
    </xdr:to>
    <xdr:sp>
      <xdr:nvSpPr>
        <xdr:cNvPr id="25" name="Line 33"/>
        <xdr:cNvSpPr>
          <a:spLocks/>
        </xdr:cNvSpPr>
      </xdr:nvSpPr>
      <xdr:spPr>
        <a:xfrm flipH="1">
          <a:off x="2581275" y="4772025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28</xdr:row>
      <xdr:rowOff>152400</xdr:rowOff>
    </xdr:from>
    <xdr:to>
      <xdr:col>4</xdr:col>
      <xdr:colOff>95250</xdr:colOff>
      <xdr:row>30</xdr:row>
      <xdr:rowOff>19050</xdr:rowOff>
    </xdr:to>
    <xdr:sp>
      <xdr:nvSpPr>
        <xdr:cNvPr id="26" name="Line 34"/>
        <xdr:cNvSpPr>
          <a:spLocks/>
        </xdr:cNvSpPr>
      </xdr:nvSpPr>
      <xdr:spPr>
        <a:xfrm flipH="1">
          <a:off x="2400300" y="49434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27</xdr:row>
      <xdr:rowOff>123825</xdr:rowOff>
    </xdr:from>
    <xdr:to>
      <xdr:col>5</xdr:col>
      <xdr:colOff>342900</xdr:colOff>
      <xdr:row>28</xdr:row>
      <xdr:rowOff>28575</xdr:rowOff>
    </xdr:to>
    <xdr:sp>
      <xdr:nvSpPr>
        <xdr:cNvPr id="27" name="Line 35"/>
        <xdr:cNvSpPr>
          <a:spLocks/>
        </xdr:cNvSpPr>
      </xdr:nvSpPr>
      <xdr:spPr>
        <a:xfrm>
          <a:off x="3495675" y="4752975"/>
          <a:ext cx="1143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28</xdr:row>
      <xdr:rowOff>66675</xdr:rowOff>
    </xdr:from>
    <xdr:to>
      <xdr:col>5</xdr:col>
      <xdr:colOff>533400</xdr:colOff>
      <xdr:row>28</xdr:row>
      <xdr:rowOff>152400</xdr:rowOff>
    </xdr:to>
    <xdr:sp>
      <xdr:nvSpPr>
        <xdr:cNvPr id="28" name="Line 36"/>
        <xdr:cNvSpPr>
          <a:spLocks/>
        </xdr:cNvSpPr>
      </xdr:nvSpPr>
      <xdr:spPr>
        <a:xfrm>
          <a:off x="3676650" y="485775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21</xdr:row>
      <xdr:rowOff>123825</xdr:rowOff>
    </xdr:from>
    <xdr:to>
      <xdr:col>6</xdr:col>
      <xdr:colOff>590550</xdr:colOff>
      <xdr:row>23</xdr:row>
      <xdr:rowOff>38100</xdr:rowOff>
    </xdr:to>
    <xdr:sp>
      <xdr:nvSpPr>
        <xdr:cNvPr id="29" name="Line 38"/>
        <xdr:cNvSpPr>
          <a:spLocks/>
        </xdr:cNvSpPr>
      </xdr:nvSpPr>
      <xdr:spPr>
        <a:xfrm flipH="1">
          <a:off x="3324225" y="3781425"/>
          <a:ext cx="11430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21</xdr:row>
      <xdr:rowOff>152400</xdr:rowOff>
    </xdr:from>
    <xdr:to>
      <xdr:col>6</xdr:col>
      <xdr:colOff>600075</xdr:colOff>
      <xdr:row>28</xdr:row>
      <xdr:rowOff>142875</xdr:rowOff>
    </xdr:to>
    <xdr:sp>
      <xdr:nvSpPr>
        <xdr:cNvPr id="30" name="Line 39"/>
        <xdr:cNvSpPr>
          <a:spLocks/>
        </xdr:cNvSpPr>
      </xdr:nvSpPr>
      <xdr:spPr>
        <a:xfrm flipH="1">
          <a:off x="2762250" y="3810000"/>
          <a:ext cx="171450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142875</xdr:rowOff>
    </xdr:from>
    <xdr:to>
      <xdr:col>7</xdr:col>
      <xdr:colOff>0</xdr:colOff>
      <xdr:row>27</xdr:row>
      <xdr:rowOff>114300</xdr:rowOff>
    </xdr:to>
    <xdr:sp>
      <xdr:nvSpPr>
        <xdr:cNvPr id="31" name="Line 40"/>
        <xdr:cNvSpPr>
          <a:spLocks/>
        </xdr:cNvSpPr>
      </xdr:nvSpPr>
      <xdr:spPr>
        <a:xfrm flipH="1">
          <a:off x="3733800" y="3800475"/>
          <a:ext cx="75247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22</xdr:row>
      <xdr:rowOff>95250</xdr:rowOff>
    </xdr:from>
    <xdr:to>
      <xdr:col>4</xdr:col>
      <xdr:colOff>523875</xdr:colOff>
      <xdr:row>25</xdr:row>
      <xdr:rowOff>133350</xdr:rowOff>
    </xdr:to>
    <xdr:sp>
      <xdr:nvSpPr>
        <xdr:cNvPr id="32" name="Line 43"/>
        <xdr:cNvSpPr>
          <a:spLocks/>
        </xdr:cNvSpPr>
      </xdr:nvSpPr>
      <xdr:spPr>
        <a:xfrm>
          <a:off x="1438275" y="3914775"/>
          <a:ext cx="15240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22</xdr:row>
      <xdr:rowOff>95250</xdr:rowOff>
    </xdr:from>
    <xdr:to>
      <xdr:col>4</xdr:col>
      <xdr:colOff>419100</xdr:colOff>
      <xdr:row>27</xdr:row>
      <xdr:rowOff>28575</xdr:rowOff>
    </xdr:to>
    <xdr:sp>
      <xdr:nvSpPr>
        <xdr:cNvPr id="33" name="Line 44"/>
        <xdr:cNvSpPr>
          <a:spLocks/>
        </xdr:cNvSpPr>
      </xdr:nvSpPr>
      <xdr:spPr>
        <a:xfrm>
          <a:off x="1438275" y="3914775"/>
          <a:ext cx="1419225" cy="742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95250</xdr:rowOff>
    </xdr:from>
    <xdr:to>
      <xdr:col>4</xdr:col>
      <xdr:colOff>200025</xdr:colOff>
      <xdr:row>25</xdr:row>
      <xdr:rowOff>114300</xdr:rowOff>
    </xdr:to>
    <xdr:sp>
      <xdr:nvSpPr>
        <xdr:cNvPr id="34" name="Line 45"/>
        <xdr:cNvSpPr>
          <a:spLocks/>
        </xdr:cNvSpPr>
      </xdr:nvSpPr>
      <xdr:spPr>
        <a:xfrm>
          <a:off x="1428750" y="3914775"/>
          <a:ext cx="120967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55</xdr:row>
      <xdr:rowOff>0</xdr:rowOff>
    </xdr:from>
    <xdr:to>
      <xdr:col>7</xdr:col>
      <xdr:colOff>19050</xdr:colOff>
      <xdr:row>64</xdr:row>
      <xdr:rowOff>66675</xdr:rowOff>
    </xdr:to>
    <xdr:sp>
      <xdr:nvSpPr>
        <xdr:cNvPr id="35" name="Oval 46"/>
        <xdr:cNvSpPr>
          <a:spLocks/>
        </xdr:cNvSpPr>
      </xdr:nvSpPr>
      <xdr:spPr>
        <a:xfrm>
          <a:off x="2809875" y="9163050"/>
          <a:ext cx="1695450" cy="1524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60</xdr:row>
      <xdr:rowOff>19050</xdr:rowOff>
    </xdr:from>
    <xdr:to>
      <xdr:col>6</xdr:col>
      <xdr:colOff>238125</xdr:colOff>
      <xdr:row>61</xdr:row>
      <xdr:rowOff>0</xdr:rowOff>
    </xdr:to>
    <xdr:sp>
      <xdr:nvSpPr>
        <xdr:cNvPr id="36" name="Oval 47"/>
        <xdr:cNvSpPr>
          <a:spLocks/>
        </xdr:cNvSpPr>
      </xdr:nvSpPr>
      <xdr:spPr>
        <a:xfrm>
          <a:off x="3971925" y="99917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57</xdr:row>
      <xdr:rowOff>57150</xdr:rowOff>
    </xdr:from>
    <xdr:to>
      <xdr:col>5</xdr:col>
      <xdr:colOff>581025</xdr:colOff>
      <xdr:row>58</xdr:row>
      <xdr:rowOff>38100</xdr:rowOff>
    </xdr:to>
    <xdr:sp>
      <xdr:nvSpPr>
        <xdr:cNvPr id="37" name="Oval 48"/>
        <xdr:cNvSpPr>
          <a:spLocks/>
        </xdr:cNvSpPr>
      </xdr:nvSpPr>
      <xdr:spPr>
        <a:xfrm>
          <a:off x="3705225" y="95440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19050</xdr:rowOff>
    </xdr:from>
    <xdr:to>
      <xdr:col>5</xdr:col>
      <xdr:colOff>323850</xdr:colOff>
      <xdr:row>61</xdr:row>
      <xdr:rowOff>0</xdr:rowOff>
    </xdr:to>
    <xdr:sp>
      <xdr:nvSpPr>
        <xdr:cNvPr id="38" name="Oval 49"/>
        <xdr:cNvSpPr>
          <a:spLocks/>
        </xdr:cNvSpPr>
      </xdr:nvSpPr>
      <xdr:spPr>
        <a:xfrm>
          <a:off x="3448050" y="99917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56</xdr:row>
      <xdr:rowOff>0</xdr:rowOff>
    </xdr:from>
    <xdr:to>
      <xdr:col>5</xdr:col>
      <xdr:colOff>581025</xdr:colOff>
      <xdr:row>56</xdr:row>
      <xdr:rowOff>0</xdr:rowOff>
    </xdr:to>
    <xdr:sp>
      <xdr:nvSpPr>
        <xdr:cNvPr id="39" name="Line 50"/>
        <xdr:cNvSpPr>
          <a:spLocks/>
        </xdr:cNvSpPr>
      </xdr:nvSpPr>
      <xdr:spPr>
        <a:xfrm>
          <a:off x="3695700" y="93249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56</xdr:row>
      <xdr:rowOff>85725</xdr:rowOff>
    </xdr:from>
    <xdr:to>
      <xdr:col>5</xdr:col>
      <xdr:colOff>571500</xdr:colOff>
      <xdr:row>56</xdr:row>
      <xdr:rowOff>85725</xdr:rowOff>
    </xdr:to>
    <xdr:sp>
      <xdr:nvSpPr>
        <xdr:cNvPr id="40" name="Line 51"/>
        <xdr:cNvSpPr>
          <a:spLocks/>
        </xdr:cNvSpPr>
      </xdr:nvSpPr>
      <xdr:spPr>
        <a:xfrm>
          <a:off x="3686175" y="9410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58</xdr:row>
      <xdr:rowOff>104775</xdr:rowOff>
    </xdr:from>
    <xdr:to>
      <xdr:col>5</xdr:col>
      <xdr:colOff>438150</xdr:colOff>
      <xdr:row>59</xdr:row>
      <xdr:rowOff>28575</xdr:rowOff>
    </xdr:to>
    <xdr:sp>
      <xdr:nvSpPr>
        <xdr:cNvPr id="41" name="Line 52"/>
        <xdr:cNvSpPr>
          <a:spLocks/>
        </xdr:cNvSpPr>
      </xdr:nvSpPr>
      <xdr:spPr>
        <a:xfrm>
          <a:off x="3581400" y="975360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59</xdr:row>
      <xdr:rowOff>9525</xdr:rowOff>
    </xdr:from>
    <xdr:to>
      <xdr:col>5</xdr:col>
      <xdr:colOff>409575</xdr:colOff>
      <xdr:row>59</xdr:row>
      <xdr:rowOff>95250</xdr:rowOff>
    </xdr:to>
    <xdr:sp>
      <xdr:nvSpPr>
        <xdr:cNvPr id="42" name="Line 53"/>
        <xdr:cNvSpPr>
          <a:spLocks/>
        </xdr:cNvSpPr>
      </xdr:nvSpPr>
      <xdr:spPr>
        <a:xfrm>
          <a:off x="3552825" y="9820275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59</xdr:row>
      <xdr:rowOff>9525</xdr:rowOff>
    </xdr:from>
    <xdr:to>
      <xdr:col>6</xdr:col>
      <xdr:colOff>123825</xdr:colOff>
      <xdr:row>59</xdr:row>
      <xdr:rowOff>85725</xdr:rowOff>
    </xdr:to>
    <xdr:sp>
      <xdr:nvSpPr>
        <xdr:cNvPr id="43" name="Line 54"/>
        <xdr:cNvSpPr>
          <a:spLocks/>
        </xdr:cNvSpPr>
      </xdr:nvSpPr>
      <xdr:spPr>
        <a:xfrm flipV="1">
          <a:off x="3895725" y="9820275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58</xdr:row>
      <xdr:rowOff>114300</xdr:rowOff>
    </xdr:from>
    <xdr:to>
      <xdr:col>6</xdr:col>
      <xdr:colOff>95250</xdr:colOff>
      <xdr:row>59</xdr:row>
      <xdr:rowOff>28575</xdr:rowOff>
    </xdr:to>
    <xdr:sp>
      <xdr:nvSpPr>
        <xdr:cNvPr id="44" name="Line 55"/>
        <xdr:cNvSpPr>
          <a:spLocks/>
        </xdr:cNvSpPr>
      </xdr:nvSpPr>
      <xdr:spPr>
        <a:xfrm flipV="1">
          <a:off x="3867150" y="9763125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60</xdr:row>
      <xdr:rowOff>47625</xdr:rowOff>
    </xdr:from>
    <xdr:to>
      <xdr:col>5</xdr:col>
      <xdr:colOff>447675</xdr:colOff>
      <xdr:row>61</xdr:row>
      <xdr:rowOff>19050</xdr:rowOff>
    </xdr:to>
    <xdr:sp>
      <xdr:nvSpPr>
        <xdr:cNvPr id="45" name="Line 56"/>
        <xdr:cNvSpPr>
          <a:spLocks/>
        </xdr:cNvSpPr>
      </xdr:nvSpPr>
      <xdr:spPr>
        <a:xfrm>
          <a:off x="3714750" y="10020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60</xdr:row>
      <xdr:rowOff>47625</xdr:rowOff>
    </xdr:from>
    <xdr:to>
      <xdr:col>5</xdr:col>
      <xdr:colOff>514350</xdr:colOff>
      <xdr:row>61</xdr:row>
      <xdr:rowOff>19050</xdr:rowOff>
    </xdr:to>
    <xdr:sp>
      <xdr:nvSpPr>
        <xdr:cNvPr id="46" name="Line 57"/>
        <xdr:cNvSpPr>
          <a:spLocks/>
        </xdr:cNvSpPr>
      </xdr:nvSpPr>
      <xdr:spPr>
        <a:xfrm>
          <a:off x="3781425" y="10020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61</xdr:row>
      <xdr:rowOff>76200</xdr:rowOff>
    </xdr:from>
    <xdr:to>
      <xdr:col>5</xdr:col>
      <xdr:colOff>133350</xdr:colOff>
      <xdr:row>62</xdr:row>
      <xdr:rowOff>19050</xdr:rowOff>
    </xdr:to>
    <xdr:sp>
      <xdr:nvSpPr>
        <xdr:cNvPr id="47" name="Line 58"/>
        <xdr:cNvSpPr>
          <a:spLocks/>
        </xdr:cNvSpPr>
      </xdr:nvSpPr>
      <xdr:spPr>
        <a:xfrm>
          <a:off x="3295650" y="1021080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61</xdr:row>
      <xdr:rowOff>19050</xdr:rowOff>
    </xdr:from>
    <xdr:to>
      <xdr:col>5</xdr:col>
      <xdr:colOff>180975</xdr:colOff>
      <xdr:row>61</xdr:row>
      <xdr:rowOff>123825</xdr:rowOff>
    </xdr:to>
    <xdr:sp>
      <xdr:nvSpPr>
        <xdr:cNvPr id="48" name="Line 59"/>
        <xdr:cNvSpPr>
          <a:spLocks/>
        </xdr:cNvSpPr>
      </xdr:nvSpPr>
      <xdr:spPr>
        <a:xfrm>
          <a:off x="3343275" y="1015365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61</xdr:row>
      <xdr:rowOff>28575</xdr:rowOff>
    </xdr:from>
    <xdr:to>
      <xdr:col>6</xdr:col>
      <xdr:colOff>438150</xdr:colOff>
      <xdr:row>61</xdr:row>
      <xdr:rowOff>123825</xdr:rowOff>
    </xdr:to>
    <xdr:sp>
      <xdr:nvSpPr>
        <xdr:cNvPr id="49" name="Line 60"/>
        <xdr:cNvSpPr>
          <a:spLocks/>
        </xdr:cNvSpPr>
      </xdr:nvSpPr>
      <xdr:spPr>
        <a:xfrm flipH="1">
          <a:off x="4219575" y="1016317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60</xdr:row>
      <xdr:rowOff>142875</xdr:rowOff>
    </xdr:from>
    <xdr:to>
      <xdr:col>6</xdr:col>
      <xdr:colOff>390525</xdr:colOff>
      <xdr:row>61</xdr:row>
      <xdr:rowOff>76200</xdr:rowOff>
    </xdr:to>
    <xdr:sp>
      <xdr:nvSpPr>
        <xdr:cNvPr id="50" name="Line 61"/>
        <xdr:cNvSpPr>
          <a:spLocks/>
        </xdr:cNvSpPr>
      </xdr:nvSpPr>
      <xdr:spPr>
        <a:xfrm flipH="1">
          <a:off x="4171950" y="1011555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55</xdr:row>
      <xdr:rowOff>0</xdr:rowOff>
    </xdr:from>
    <xdr:to>
      <xdr:col>5</xdr:col>
      <xdr:colOff>504825</xdr:colOff>
      <xdr:row>55</xdr:row>
      <xdr:rowOff>152400</xdr:rowOff>
    </xdr:to>
    <xdr:sp>
      <xdr:nvSpPr>
        <xdr:cNvPr id="51" name="Line 62"/>
        <xdr:cNvSpPr>
          <a:spLocks/>
        </xdr:cNvSpPr>
      </xdr:nvSpPr>
      <xdr:spPr>
        <a:xfrm flipV="1">
          <a:off x="3771900" y="91630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56</xdr:row>
      <xdr:rowOff>85725</xdr:rowOff>
    </xdr:from>
    <xdr:to>
      <xdr:col>5</xdr:col>
      <xdr:colOff>504825</xdr:colOff>
      <xdr:row>57</xdr:row>
      <xdr:rowOff>57150</xdr:rowOff>
    </xdr:to>
    <xdr:sp>
      <xdr:nvSpPr>
        <xdr:cNvPr id="52" name="Line 63"/>
        <xdr:cNvSpPr>
          <a:spLocks/>
        </xdr:cNvSpPr>
      </xdr:nvSpPr>
      <xdr:spPr>
        <a:xfrm flipV="1">
          <a:off x="3771900" y="94107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58</xdr:row>
      <xdr:rowOff>19050</xdr:rowOff>
    </xdr:from>
    <xdr:to>
      <xdr:col>5</xdr:col>
      <xdr:colOff>457200</xdr:colOff>
      <xdr:row>58</xdr:row>
      <xdr:rowOff>142875</xdr:rowOff>
    </xdr:to>
    <xdr:sp>
      <xdr:nvSpPr>
        <xdr:cNvPr id="53" name="Line 64"/>
        <xdr:cNvSpPr>
          <a:spLocks/>
        </xdr:cNvSpPr>
      </xdr:nvSpPr>
      <xdr:spPr>
        <a:xfrm flipV="1">
          <a:off x="3638550" y="9667875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59</xdr:row>
      <xdr:rowOff>47625</xdr:rowOff>
    </xdr:from>
    <xdr:to>
      <xdr:col>5</xdr:col>
      <xdr:colOff>352425</xdr:colOff>
      <xdr:row>60</xdr:row>
      <xdr:rowOff>9525</xdr:rowOff>
    </xdr:to>
    <xdr:sp>
      <xdr:nvSpPr>
        <xdr:cNvPr id="54" name="Line 65"/>
        <xdr:cNvSpPr>
          <a:spLocks/>
        </xdr:cNvSpPr>
      </xdr:nvSpPr>
      <xdr:spPr>
        <a:xfrm flipV="1">
          <a:off x="3543300" y="9858375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58</xdr:row>
      <xdr:rowOff>38100</xdr:rowOff>
    </xdr:from>
    <xdr:to>
      <xdr:col>6</xdr:col>
      <xdr:colOff>28575</xdr:colOff>
      <xdr:row>59</xdr:row>
      <xdr:rowOff>28575</xdr:rowOff>
    </xdr:to>
    <xdr:sp>
      <xdr:nvSpPr>
        <xdr:cNvPr id="55" name="Line 66"/>
        <xdr:cNvSpPr>
          <a:spLocks/>
        </xdr:cNvSpPr>
      </xdr:nvSpPr>
      <xdr:spPr>
        <a:xfrm>
          <a:off x="3829050" y="9686925"/>
          <a:ext cx="762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59</xdr:row>
      <xdr:rowOff>57150</xdr:rowOff>
    </xdr:from>
    <xdr:to>
      <xdr:col>6</xdr:col>
      <xdr:colOff>123825</xdr:colOff>
      <xdr:row>60</xdr:row>
      <xdr:rowOff>28575</xdr:rowOff>
    </xdr:to>
    <xdr:sp>
      <xdr:nvSpPr>
        <xdr:cNvPr id="56" name="Line 67"/>
        <xdr:cNvSpPr>
          <a:spLocks/>
        </xdr:cNvSpPr>
      </xdr:nvSpPr>
      <xdr:spPr>
        <a:xfrm flipH="1" flipV="1">
          <a:off x="3933825" y="9867900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60</xdr:row>
      <xdr:rowOff>114300</xdr:rowOff>
    </xdr:from>
    <xdr:to>
      <xdr:col>5</xdr:col>
      <xdr:colOff>457200</xdr:colOff>
      <xdr:row>60</xdr:row>
      <xdr:rowOff>114300</xdr:rowOff>
    </xdr:to>
    <xdr:sp>
      <xdr:nvSpPr>
        <xdr:cNvPr id="57" name="Line 68"/>
        <xdr:cNvSpPr>
          <a:spLocks/>
        </xdr:cNvSpPr>
      </xdr:nvSpPr>
      <xdr:spPr>
        <a:xfrm>
          <a:off x="3600450" y="100869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60</xdr:row>
      <xdr:rowOff>114300</xdr:rowOff>
    </xdr:from>
    <xdr:to>
      <xdr:col>6</xdr:col>
      <xdr:colOff>114300</xdr:colOff>
      <xdr:row>60</xdr:row>
      <xdr:rowOff>114300</xdr:rowOff>
    </xdr:to>
    <xdr:sp>
      <xdr:nvSpPr>
        <xdr:cNvPr id="58" name="Line 69"/>
        <xdr:cNvSpPr>
          <a:spLocks/>
        </xdr:cNvSpPr>
      </xdr:nvSpPr>
      <xdr:spPr>
        <a:xfrm>
          <a:off x="3781425" y="10086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60</xdr:row>
      <xdr:rowOff>142875</xdr:rowOff>
    </xdr:from>
    <xdr:to>
      <xdr:col>5</xdr:col>
      <xdr:colOff>219075</xdr:colOff>
      <xdr:row>61</xdr:row>
      <xdr:rowOff>85725</xdr:rowOff>
    </xdr:to>
    <xdr:sp>
      <xdr:nvSpPr>
        <xdr:cNvPr id="59" name="Line 70"/>
        <xdr:cNvSpPr>
          <a:spLocks/>
        </xdr:cNvSpPr>
      </xdr:nvSpPr>
      <xdr:spPr>
        <a:xfrm flipH="1">
          <a:off x="3409950" y="10115550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61</xdr:row>
      <xdr:rowOff>152400</xdr:rowOff>
    </xdr:from>
    <xdr:to>
      <xdr:col>5</xdr:col>
      <xdr:colOff>95250</xdr:colOff>
      <xdr:row>63</xdr:row>
      <xdr:rowOff>19050</xdr:rowOff>
    </xdr:to>
    <xdr:sp>
      <xdr:nvSpPr>
        <xdr:cNvPr id="60" name="Line 71"/>
        <xdr:cNvSpPr>
          <a:spLocks/>
        </xdr:cNvSpPr>
      </xdr:nvSpPr>
      <xdr:spPr>
        <a:xfrm flipH="1">
          <a:off x="3009900" y="10287000"/>
          <a:ext cx="352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60</xdr:row>
      <xdr:rowOff>123825</xdr:rowOff>
    </xdr:from>
    <xdr:to>
      <xdr:col>6</xdr:col>
      <xdr:colOff>342900</xdr:colOff>
      <xdr:row>61</xdr:row>
      <xdr:rowOff>28575</xdr:rowOff>
    </xdr:to>
    <xdr:sp>
      <xdr:nvSpPr>
        <xdr:cNvPr id="61" name="Line 72"/>
        <xdr:cNvSpPr>
          <a:spLocks/>
        </xdr:cNvSpPr>
      </xdr:nvSpPr>
      <xdr:spPr>
        <a:xfrm>
          <a:off x="4105275" y="10096500"/>
          <a:ext cx="1143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61</xdr:row>
      <xdr:rowOff>66675</xdr:rowOff>
    </xdr:from>
    <xdr:to>
      <xdr:col>6</xdr:col>
      <xdr:colOff>533400</xdr:colOff>
      <xdr:row>61</xdr:row>
      <xdr:rowOff>152400</xdr:rowOff>
    </xdr:to>
    <xdr:sp>
      <xdr:nvSpPr>
        <xdr:cNvPr id="62" name="Line 73"/>
        <xdr:cNvSpPr>
          <a:spLocks/>
        </xdr:cNvSpPr>
      </xdr:nvSpPr>
      <xdr:spPr>
        <a:xfrm>
          <a:off x="4286250" y="10201275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54</xdr:row>
      <xdr:rowOff>123825</xdr:rowOff>
    </xdr:from>
    <xdr:to>
      <xdr:col>7</xdr:col>
      <xdr:colOff>590550</xdr:colOff>
      <xdr:row>56</xdr:row>
      <xdr:rowOff>38100</xdr:rowOff>
    </xdr:to>
    <xdr:sp>
      <xdr:nvSpPr>
        <xdr:cNvPr id="63" name="Line 74"/>
        <xdr:cNvSpPr>
          <a:spLocks/>
        </xdr:cNvSpPr>
      </xdr:nvSpPr>
      <xdr:spPr>
        <a:xfrm flipH="1">
          <a:off x="3933825" y="9124950"/>
          <a:ext cx="11430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54</xdr:row>
      <xdr:rowOff>152400</xdr:rowOff>
    </xdr:from>
    <xdr:to>
      <xdr:col>7</xdr:col>
      <xdr:colOff>600075</xdr:colOff>
      <xdr:row>61</xdr:row>
      <xdr:rowOff>142875</xdr:rowOff>
    </xdr:to>
    <xdr:sp>
      <xdr:nvSpPr>
        <xdr:cNvPr id="64" name="Line 75"/>
        <xdr:cNvSpPr>
          <a:spLocks/>
        </xdr:cNvSpPr>
      </xdr:nvSpPr>
      <xdr:spPr>
        <a:xfrm flipH="1">
          <a:off x="3590925" y="9153525"/>
          <a:ext cx="1495425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54</xdr:row>
      <xdr:rowOff>142875</xdr:rowOff>
    </xdr:from>
    <xdr:to>
      <xdr:col>8</xdr:col>
      <xdr:colOff>0</xdr:colOff>
      <xdr:row>60</xdr:row>
      <xdr:rowOff>114300</xdr:rowOff>
    </xdr:to>
    <xdr:sp>
      <xdr:nvSpPr>
        <xdr:cNvPr id="65" name="Line 76"/>
        <xdr:cNvSpPr>
          <a:spLocks/>
        </xdr:cNvSpPr>
      </xdr:nvSpPr>
      <xdr:spPr>
        <a:xfrm flipH="1">
          <a:off x="4343400" y="9144000"/>
          <a:ext cx="75247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55</xdr:row>
      <xdr:rowOff>95250</xdr:rowOff>
    </xdr:from>
    <xdr:to>
      <xdr:col>5</xdr:col>
      <xdr:colOff>523875</xdr:colOff>
      <xdr:row>58</xdr:row>
      <xdr:rowOff>133350</xdr:rowOff>
    </xdr:to>
    <xdr:sp>
      <xdr:nvSpPr>
        <xdr:cNvPr id="66" name="Line 77"/>
        <xdr:cNvSpPr>
          <a:spLocks/>
        </xdr:cNvSpPr>
      </xdr:nvSpPr>
      <xdr:spPr>
        <a:xfrm>
          <a:off x="2047875" y="9258300"/>
          <a:ext cx="17430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55</xdr:row>
      <xdr:rowOff>95250</xdr:rowOff>
    </xdr:from>
    <xdr:to>
      <xdr:col>5</xdr:col>
      <xdr:colOff>419100</xdr:colOff>
      <xdr:row>60</xdr:row>
      <xdr:rowOff>28575</xdr:rowOff>
    </xdr:to>
    <xdr:sp>
      <xdr:nvSpPr>
        <xdr:cNvPr id="67" name="Line 78"/>
        <xdr:cNvSpPr>
          <a:spLocks/>
        </xdr:cNvSpPr>
      </xdr:nvSpPr>
      <xdr:spPr>
        <a:xfrm>
          <a:off x="2047875" y="9258300"/>
          <a:ext cx="1638300" cy="742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55</xdr:row>
      <xdr:rowOff>95250</xdr:rowOff>
    </xdr:from>
    <xdr:to>
      <xdr:col>5</xdr:col>
      <xdr:colOff>200025</xdr:colOff>
      <xdr:row>58</xdr:row>
      <xdr:rowOff>114300</xdr:rowOff>
    </xdr:to>
    <xdr:sp>
      <xdr:nvSpPr>
        <xdr:cNvPr id="68" name="Line 79"/>
        <xdr:cNvSpPr>
          <a:spLocks/>
        </xdr:cNvSpPr>
      </xdr:nvSpPr>
      <xdr:spPr>
        <a:xfrm>
          <a:off x="2038350" y="9258300"/>
          <a:ext cx="142875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78</xdr:row>
      <xdr:rowOff>19050</xdr:rowOff>
    </xdr:from>
    <xdr:to>
      <xdr:col>4</xdr:col>
      <xdr:colOff>238125</xdr:colOff>
      <xdr:row>79</xdr:row>
      <xdr:rowOff>0</xdr:rowOff>
    </xdr:to>
    <xdr:sp>
      <xdr:nvSpPr>
        <xdr:cNvPr id="69" name="Oval 114"/>
        <xdr:cNvSpPr>
          <a:spLocks/>
        </xdr:cNvSpPr>
      </xdr:nvSpPr>
      <xdr:spPr>
        <a:xfrm>
          <a:off x="2533650" y="1290637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75</xdr:row>
      <xdr:rowOff>57150</xdr:rowOff>
    </xdr:from>
    <xdr:to>
      <xdr:col>3</xdr:col>
      <xdr:colOff>581025</xdr:colOff>
      <xdr:row>76</xdr:row>
      <xdr:rowOff>38100</xdr:rowOff>
    </xdr:to>
    <xdr:sp>
      <xdr:nvSpPr>
        <xdr:cNvPr id="70" name="Oval 115"/>
        <xdr:cNvSpPr>
          <a:spLocks/>
        </xdr:cNvSpPr>
      </xdr:nvSpPr>
      <xdr:spPr>
        <a:xfrm>
          <a:off x="2266950" y="124587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78</xdr:row>
      <xdr:rowOff>19050</xdr:rowOff>
    </xdr:from>
    <xdr:to>
      <xdr:col>3</xdr:col>
      <xdr:colOff>323850</xdr:colOff>
      <xdr:row>79</xdr:row>
      <xdr:rowOff>0</xdr:rowOff>
    </xdr:to>
    <xdr:sp>
      <xdr:nvSpPr>
        <xdr:cNvPr id="71" name="Oval 116"/>
        <xdr:cNvSpPr>
          <a:spLocks/>
        </xdr:cNvSpPr>
      </xdr:nvSpPr>
      <xdr:spPr>
        <a:xfrm>
          <a:off x="2009775" y="1290637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77</xdr:row>
      <xdr:rowOff>9525</xdr:rowOff>
    </xdr:from>
    <xdr:to>
      <xdr:col>3</xdr:col>
      <xdr:colOff>542925</xdr:colOff>
      <xdr:row>77</xdr:row>
      <xdr:rowOff>9525</xdr:rowOff>
    </xdr:to>
    <xdr:sp>
      <xdr:nvSpPr>
        <xdr:cNvPr id="72" name="Line 125"/>
        <xdr:cNvSpPr>
          <a:spLocks/>
        </xdr:cNvSpPr>
      </xdr:nvSpPr>
      <xdr:spPr>
        <a:xfrm>
          <a:off x="2286000" y="127349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76</xdr:row>
      <xdr:rowOff>114300</xdr:rowOff>
    </xdr:from>
    <xdr:to>
      <xdr:col>3</xdr:col>
      <xdr:colOff>552450</xdr:colOff>
      <xdr:row>76</xdr:row>
      <xdr:rowOff>114300</xdr:rowOff>
    </xdr:to>
    <xdr:sp>
      <xdr:nvSpPr>
        <xdr:cNvPr id="73" name="Line 126"/>
        <xdr:cNvSpPr>
          <a:spLocks/>
        </xdr:cNvSpPr>
      </xdr:nvSpPr>
      <xdr:spPr>
        <a:xfrm>
          <a:off x="2295525" y="126777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77</xdr:row>
      <xdr:rowOff>95250</xdr:rowOff>
    </xdr:from>
    <xdr:to>
      <xdr:col>3</xdr:col>
      <xdr:colOff>371475</xdr:colOff>
      <xdr:row>77</xdr:row>
      <xdr:rowOff>152400</xdr:rowOff>
    </xdr:to>
    <xdr:sp>
      <xdr:nvSpPr>
        <xdr:cNvPr id="74" name="Line 128"/>
        <xdr:cNvSpPr>
          <a:spLocks/>
        </xdr:cNvSpPr>
      </xdr:nvSpPr>
      <xdr:spPr>
        <a:xfrm>
          <a:off x="2143125" y="128206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77</xdr:row>
      <xdr:rowOff>57150</xdr:rowOff>
    </xdr:from>
    <xdr:to>
      <xdr:col>3</xdr:col>
      <xdr:colOff>400050</xdr:colOff>
      <xdr:row>77</xdr:row>
      <xdr:rowOff>114300</xdr:rowOff>
    </xdr:to>
    <xdr:sp>
      <xdr:nvSpPr>
        <xdr:cNvPr id="75" name="Line 129"/>
        <xdr:cNvSpPr>
          <a:spLocks/>
        </xdr:cNvSpPr>
      </xdr:nvSpPr>
      <xdr:spPr>
        <a:xfrm>
          <a:off x="2171700" y="127825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142875</xdr:rowOff>
    </xdr:from>
    <xdr:to>
      <xdr:col>4</xdr:col>
      <xdr:colOff>47625</xdr:colOff>
      <xdr:row>78</xdr:row>
      <xdr:rowOff>38100</xdr:rowOff>
    </xdr:to>
    <xdr:sp>
      <xdr:nvSpPr>
        <xdr:cNvPr id="76" name="Line 132"/>
        <xdr:cNvSpPr>
          <a:spLocks/>
        </xdr:cNvSpPr>
      </xdr:nvSpPr>
      <xdr:spPr>
        <a:xfrm flipV="1">
          <a:off x="2438400" y="128682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77</xdr:row>
      <xdr:rowOff>104775</xdr:rowOff>
    </xdr:from>
    <xdr:to>
      <xdr:col>3</xdr:col>
      <xdr:colOff>590550</xdr:colOff>
      <xdr:row>78</xdr:row>
      <xdr:rowOff>0</xdr:rowOff>
    </xdr:to>
    <xdr:sp>
      <xdr:nvSpPr>
        <xdr:cNvPr id="77" name="Line 133"/>
        <xdr:cNvSpPr>
          <a:spLocks/>
        </xdr:cNvSpPr>
      </xdr:nvSpPr>
      <xdr:spPr>
        <a:xfrm flipV="1">
          <a:off x="2371725" y="128301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76</xdr:row>
      <xdr:rowOff>38100</xdr:rowOff>
    </xdr:from>
    <xdr:to>
      <xdr:col>3</xdr:col>
      <xdr:colOff>504825</xdr:colOff>
      <xdr:row>76</xdr:row>
      <xdr:rowOff>104775</xdr:rowOff>
    </xdr:to>
    <xdr:sp>
      <xdr:nvSpPr>
        <xdr:cNvPr id="78" name="Line 134"/>
        <xdr:cNvSpPr>
          <a:spLocks/>
        </xdr:cNvSpPr>
      </xdr:nvSpPr>
      <xdr:spPr>
        <a:xfrm>
          <a:off x="2333625" y="126015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77</xdr:row>
      <xdr:rowOff>9525</xdr:rowOff>
    </xdr:from>
    <xdr:to>
      <xdr:col>3</xdr:col>
      <xdr:colOff>504825</xdr:colOff>
      <xdr:row>77</xdr:row>
      <xdr:rowOff>66675</xdr:rowOff>
    </xdr:to>
    <xdr:sp>
      <xdr:nvSpPr>
        <xdr:cNvPr id="79" name="Line 135"/>
        <xdr:cNvSpPr>
          <a:spLocks/>
        </xdr:cNvSpPr>
      </xdr:nvSpPr>
      <xdr:spPr>
        <a:xfrm>
          <a:off x="2333625" y="127349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77</xdr:row>
      <xdr:rowOff>133350</xdr:rowOff>
    </xdr:from>
    <xdr:to>
      <xdr:col>3</xdr:col>
      <xdr:colOff>352425</xdr:colOff>
      <xdr:row>78</xdr:row>
      <xdr:rowOff>19050</xdr:rowOff>
    </xdr:to>
    <xdr:sp>
      <xdr:nvSpPr>
        <xdr:cNvPr id="80" name="Line 136"/>
        <xdr:cNvSpPr>
          <a:spLocks/>
        </xdr:cNvSpPr>
      </xdr:nvSpPr>
      <xdr:spPr>
        <a:xfrm flipV="1">
          <a:off x="2143125" y="12858750"/>
          <a:ext cx="38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77</xdr:row>
      <xdr:rowOff>47625</xdr:rowOff>
    </xdr:from>
    <xdr:to>
      <xdr:col>3</xdr:col>
      <xdr:colOff>495300</xdr:colOff>
      <xdr:row>77</xdr:row>
      <xdr:rowOff>95250</xdr:rowOff>
    </xdr:to>
    <xdr:sp>
      <xdr:nvSpPr>
        <xdr:cNvPr id="81" name="Line 137"/>
        <xdr:cNvSpPr>
          <a:spLocks/>
        </xdr:cNvSpPr>
      </xdr:nvSpPr>
      <xdr:spPr>
        <a:xfrm flipV="1">
          <a:off x="2238375" y="12773025"/>
          <a:ext cx="857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77</xdr:row>
      <xdr:rowOff>57150</xdr:rowOff>
    </xdr:from>
    <xdr:to>
      <xdr:col>3</xdr:col>
      <xdr:colOff>571500</xdr:colOff>
      <xdr:row>77</xdr:row>
      <xdr:rowOff>133350</xdr:rowOff>
    </xdr:to>
    <xdr:sp>
      <xdr:nvSpPr>
        <xdr:cNvPr id="82" name="Line 138"/>
        <xdr:cNvSpPr>
          <a:spLocks/>
        </xdr:cNvSpPr>
      </xdr:nvSpPr>
      <xdr:spPr>
        <a:xfrm flipH="1" flipV="1">
          <a:off x="2343150" y="1278255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78</xdr:row>
      <xdr:rowOff>19050</xdr:rowOff>
    </xdr:from>
    <xdr:to>
      <xdr:col>4</xdr:col>
      <xdr:colOff>95250</xdr:colOff>
      <xdr:row>78</xdr:row>
      <xdr:rowOff>66675</xdr:rowOff>
    </xdr:to>
    <xdr:sp>
      <xdr:nvSpPr>
        <xdr:cNvPr id="83" name="Line 139"/>
        <xdr:cNvSpPr>
          <a:spLocks/>
        </xdr:cNvSpPr>
      </xdr:nvSpPr>
      <xdr:spPr>
        <a:xfrm flipH="1" flipV="1">
          <a:off x="2466975" y="12906375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74</xdr:row>
      <xdr:rowOff>95250</xdr:rowOff>
    </xdr:from>
    <xdr:to>
      <xdr:col>6</xdr:col>
      <xdr:colOff>361950</xdr:colOff>
      <xdr:row>76</xdr:row>
      <xdr:rowOff>133350</xdr:rowOff>
    </xdr:to>
    <xdr:sp>
      <xdr:nvSpPr>
        <xdr:cNvPr id="84" name="Line 140"/>
        <xdr:cNvSpPr>
          <a:spLocks/>
        </xdr:cNvSpPr>
      </xdr:nvSpPr>
      <xdr:spPr>
        <a:xfrm flipH="1">
          <a:off x="2419350" y="12334875"/>
          <a:ext cx="181927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74</xdr:row>
      <xdr:rowOff>104775</xdr:rowOff>
    </xdr:from>
    <xdr:to>
      <xdr:col>6</xdr:col>
      <xdr:colOff>342900</xdr:colOff>
      <xdr:row>77</xdr:row>
      <xdr:rowOff>123825</xdr:rowOff>
    </xdr:to>
    <xdr:sp>
      <xdr:nvSpPr>
        <xdr:cNvPr id="85" name="Line 141"/>
        <xdr:cNvSpPr>
          <a:spLocks/>
        </xdr:cNvSpPr>
      </xdr:nvSpPr>
      <xdr:spPr>
        <a:xfrm flipH="1">
          <a:off x="2524125" y="12344400"/>
          <a:ext cx="169545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74</xdr:row>
      <xdr:rowOff>95250</xdr:rowOff>
    </xdr:from>
    <xdr:to>
      <xdr:col>6</xdr:col>
      <xdr:colOff>333375</xdr:colOff>
      <xdr:row>77</xdr:row>
      <xdr:rowOff>142875</xdr:rowOff>
    </xdr:to>
    <xdr:sp>
      <xdr:nvSpPr>
        <xdr:cNvPr id="86" name="Line 142"/>
        <xdr:cNvSpPr>
          <a:spLocks/>
        </xdr:cNvSpPr>
      </xdr:nvSpPr>
      <xdr:spPr>
        <a:xfrm flipH="1">
          <a:off x="2247900" y="12334875"/>
          <a:ext cx="1962150" cy="533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97</xdr:row>
      <xdr:rowOff>38100</xdr:rowOff>
    </xdr:from>
    <xdr:to>
      <xdr:col>4</xdr:col>
      <xdr:colOff>447675</xdr:colOff>
      <xdr:row>101</xdr:row>
      <xdr:rowOff>19050</xdr:rowOff>
    </xdr:to>
    <xdr:sp>
      <xdr:nvSpPr>
        <xdr:cNvPr id="87" name="Oval 143"/>
        <xdr:cNvSpPr>
          <a:spLocks/>
        </xdr:cNvSpPr>
      </xdr:nvSpPr>
      <xdr:spPr>
        <a:xfrm>
          <a:off x="2190750" y="16002000"/>
          <a:ext cx="695325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95250</xdr:rowOff>
    </xdr:from>
    <xdr:to>
      <xdr:col>4</xdr:col>
      <xdr:colOff>190500</xdr:colOff>
      <xdr:row>99</xdr:row>
      <xdr:rowOff>133350</xdr:rowOff>
    </xdr:to>
    <xdr:sp>
      <xdr:nvSpPr>
        <xdr:cNvPr id="88" name="Oval 144"/>
        <xdr:cNvSpPr>
          <a:spLocks/>
        </xdr:cNvSpPr>
      </xdr:nvSpPr>
      <xdr:spPr>
        <a:xfrm>
          <a:off x="2447925" y="16221075"/>
          <a:ext cx="1809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97</xdr:row>
      <xdr:rowOff>133350</xdr:rowOff>
    </xdr:from>
    <xdr:to>
      <xdr:col>4</xdr:col>
      <xdr:colOff>333375</xdr:colOff>
      <xdr:row>99</xdr:row>
      <xdr:rowOff>38100</xdr:rowOff>
    </xdr:to>
    <xdr:sp>
      <xdr:nvSpPr>
        <xdr:cNvPr id="89" name="Line 145"/>
        <xdr:cNvSpPr>
          <a:spLocks/>
        </xdr:cNvSpPr>
      </xdr:nvSpPr>
      <xdr:spPr>
        <a:xfrm flipV="1">
          <a:off x="2543175" y="1609725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99</xdr:row>
      <xdr:rowOff>38100</xdr:rowOff>
    </xdr:from>
    <xdr:to>
      <xdr:col>4</xdr:col>
      <xdr:colOff>104775</xdr:colOff>
      <xdr:row>100</xdr:row>
      <xdr:rowOff>123825</xdr:rowOff>
    </xdr:to>
    <xdr:sp>
      <xdr:nvSpPr>
        <xdr:cNvPr id="90" name="Line 146"/>
        <xdr:cNvSpPr>
          <a:spLocks/>
        </xdr:cNvSpPr>
      </xdr:nvSpPr>
      <xdr:spPr>
        <a:xfrm flipH="1">
          <a:off x="2314575" y="16325850"/>
          <a:ext cx="228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98</xdr:row>
      <xdr:rowOff>0</xdr:rowOff>
    </xdr:from>
    <xdr:to>
      <xdr:col>6</xdr:col>
      <xdr:colOff>95250</xdr:colOff>
      <xdr:row>98</xdr:row>
      <xdr:rowOff>104775</xdr:rowOff>
    </xdr:to>
    <xdr:sp>
      <xdr:nvSpPr>
        <xdr:cNvPr id="91" name="Line 148"/>
        <xdr:cNvSpPr>
          <a:spLocks/>
        </xdr:cNvSpPr>
      </xdr:nvSpPr>
      <xdr:spPr>
        <a:xfrm flipV="1">
          <a:off x="2647950" y="16125825"/>
          <a:ext cx="13239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99</xdr:row>
      <xdr:rowOff>85725</xdr:rowOff>
    </xdr:from>
    <xdr:to>
      <xdr:col>6</xdr:col>
      <xdr:colOff>66675</xdr:colOff>
      <xdr:row>100</xdr:row>
      <xdr:rowOff>133350</xdr:rowOff>
    </xdr:to>
    <xdr:sp>
      <xdr:nvSpPr>
        <xdr:cNvPr id="92" name="Line 149"/>
        <xdr:cNvSpPr>
          <a:spLocks/>
        </xdr:cNvSpPr>
      </xdr:nvSpPr>
      <xdr:spPr>
        <a:xfrm>
          <a:off x="2628900" y="16373475"/>
          <a:ext cx="13144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125</xdr:row>
      <xdr:rowOff>0</xdr:rowOff>
    </xdr:from>
    <xdr:to>
      <xdr:col>6</xdr:col>
      <xdr:colOff>19050</xdr:colOff>
      <xdr:row>134</xdr:row>
      <xdr:rowOff>66675</xdr:rowOff>
    </xdr:to>
    <xdr:sp>
      <xdr:nvSpPr>
        <xdr:cNvPr id="93" name="Oval 150"/>
        <xdr:cNvSpPr>
          <a:spLocks/>
        </xdr:cNvSpPr>
      </xdr:nvSpPr>
      <xdr:spPr>
        <a:xfrm>
          <a:off x="2200275" y="20497800"/>
          <a:ext cx="1695450" cy="1524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130</xdr:row>
      <xdr:rowOff>19050</xdr:rowOff>
    </xdr:from>
    <xdr:to>
      <xdr:col>5</xdr:col>
      <xdr:colOff>238125</xdr:colOff>
      <xdr:row>131</xdr:row>
      <xdr:rowOff>0</xdr:rowOff>
    </xdr:to>
    <xdr:sp>
      <xdr:nvSpPr>
        <xdr:cNvPr id="94" name="Oval 151"/>
        <xdr:cNvSpPr>
          <a:spLocks/>
        </xdr:cNvSpPr>
      </xdr:nvSpPr>
      <xdr:spPr>
        <a:xfrm>
          <a:off x="3362325" y="2132647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127</xdr:row>
      <xdr:rowOff>57150</xdr:rowOff>
    </xdr:from>
    <xdr:to>
      <xdr:col>4</xdr:col>
      <xdr:colOff>581025</xdr:colOff>
      <xdr:row>128</xdr:row>
      <xdr:rowOff>38100</xdr:rowOff>
    </xdr:to>
    <xdr:sp>
      <xdr:nvSpPr>
        <xdr:cNvPr id="95" name="Oval 152"/>
        <xdr:cNvSpPr>
          <a:spLocks/>
        </xdr:cNvSpPr>
      </xdr:nvSpPr>
      <xdr:spPr>
        <a:xfrm>
          <a:off x="2876550" y="208788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130</xdr:row>
      <xdr:rowOff>19050</xdr:rowOff>
    </xdr:from>
    <xdr:to>
      <xdr:col>4</xdr:col>
      <xdr:colOff>323850</xdr:colOff>
      <xdr:row>131</xdr:row>
      <xdr:rowOff>0</xdr:rowOff>
    </xdr:to>
    <xdr:sp>
      <xdr:nvSpPr>
        <xdr:cNvPr id="96" name="Oval 153"/>
        <xdr:cNvSpPr>
          <a:spLocks/>
        </xdr:cNvSpPr>
      </xdr:nvSpPr>
      <xdr:spPr>
        <a:xfrm>
          <a:off x="2619375" y="2132647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126</xdr:row>
      <xdr:rowOff>0</xdr:rowOff>
    </xdr:from>
    <xdr:to>
      <xdr:col>4</xdr:col>
      <xdr:colOff>581025</xdr:colOff>
      <xdr:row>126</xdr:row>
      <xdr:rowOff>0</xdr:rowOff>
    </xdr:to>
    <xdr:sp>
      <xdr:nvSpPr>
        <xdr:cNvPr id="97" name="Line 154"/>
        <xdr:cNvSpPr>
          <a:spLocks/>
        </xdr:cNvSpPr>
      </xdr:nvSpPr>
      <xdr:spPr>
        <a:xfrm>
          <a:off x="2867025" y="20659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126</xdr:row>
      <xdr:rowOff>85725</xdr:rowOff>
    </xdr:from>
    <xdr:to>
      <xdr:col>4</xdr:col>
      <xdr:colOff>571500</xdr:colOff>
      <xdr:row>126</xdr:row>
      <xdr:rowOff>85725</xdr:rowOff>
    </xdr:to>
    <xdr:sp>
      <xdr:nvSpPr>
        <xdr:cNvPr id="98" name="Line 155"/>
        <xdr:cNvSpPr>
          <a:spLocks/>
        </xdr:cNvSpPr>
      </xdr:nvSpPr>
      <xdr:spPr>
        <a:xfrm>
          <a:off x="2857500" y="20745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128</xdr:row>
      <xdr:rowOff>104775</xdr:rowOff>
    </xdr:from>
    <xdr:to>
      <xdr:col>4</xdr:col>
      <xdr:colOff>438150</xdr:colOff>
      <xdr:row>129</xdr:row>
      <xdr:rowOff>28575</xdr:rowOff>
    </xdr:to>
    <xdr:sp>
      <xdr:nvSpPr>
        <xdr:cNvPr id="99" name="Line 156"/>
        <xdr:cNvSpPr>
          <a:spLocks/>
        </xdr:cNvSpPr>
      </xdr:nvSpPr>
      <xdr:spPr>
        <a:xfrm>
          <a:off x="2752725" y="2108835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129</xdr:row>
      <xdr:rowOff>9525</xdr:rowOff>
    </xdr:from>
    <xdr:to>
      <xdr:col>4</xdr:col>
      <xdr:colOff>409575</xdr:colOff>
      <xdr:row>129</xdr:row>
      <xdr:rowOff>95250</xdr:rowOff>
    </xdr:to>
    <xdr:sp>
      <xdr:nvSpPr>
        <xdr:cNvPr id="100" name="Line 157"/>
        <xdr:cNvSpPr>
          <a:spLocks/>
        </xdr:cNvSpPr>
      </xdr:nvSpPr>
      <xdr:spPr>
        <a:xfrm>
          <a:off x="2724150" y="21155025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129</xdr:row>
      <xdr:rowOff>9525</xdr:rowOff>
    </xdr:from>
    <xdr:to>
      <xdr:col>5</xdr:col>
      <xdr:colOff>123825</xdr:colOff>
      <xdr:row>129</xdr:row>
      <xdr:rowOff>85725</xdr:rowOff>
    </xdr:to>
    <xdr:sp>
      <xdr:nvSpPr>
        <xdr:cNvPr id="101" name="Line 158"/>
        <xdr:cNvSpPr>
          <a:spLocks/>
        </xdr:cNvSpPr>
      </xdr:nvSpPr>
      <xdr:spPr>
        <a:xfrm flipV="1">
          <a:off x="3286125" y="21155025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130</xdr:row>
      <xdr:rowOff>47625</xdr:rowOff>
    </xdr:from>
    <xdr:to>
      <xdr:col>4</xdr:col>
      <xdr:colOff>447675</xdr:colOff>
      <xdr:row>131</xdr:row>
      <xdr:rowOff>19050</xdr:rowOff>
    </xdr:to>
    <xdr:sp>
      <xdr:nvSpPr>
        <xdr:cNvPr id="102" name="Line 160"/>
        <xdr:cNvSpPr>
          <a:spLocks/>
        </xdr:cNvSpPr>
      </xdr:nvSpPr>
      <xdr:spPr>
        <a:xfrm>
          <a:off x="2886075" y="21355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130</xdr:row>
      <xdr:rowOff>47625</xdr:rowOff>
    </xdr:from>
    <xdr:to>
      <xdr:col>4</xdr:col>
      <xdr:colOff>514350</xdr:colOff>
      <xdr:row>131</xdr:row>
      <xdr:rowOff>19050</xdr:rowOff>
    </xdr:to>
    <xdr:sp>
      <xdr:nvSpPr>
        <xdr:cNvPr id="103" name="Line 161"/>
        <xdr:cNvSpPr>
          <a:spLocks/>
        </xdr:cNvSpPr>
      </xdr:nvSpPr>
      <xdr:spPr>
        <a:xfrm>
          <a:off x="2952750" y="21355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131</xdr:row>
      <xdr:rowOff>76200</xdr:rowOff>
    </xdr:from>
    <xdr:to>
      <xdr:col>4</xdr:col>
      <xdr:colOff>133350</xdr:colOff>
      <xdr:row>132</xdr:row>
      <xdr:rowOff>19050</xdr:rowOff>
    </xdr:to>
    <xdr:sp>
      <xdr:nvSpPr>
        <xdr:cNvPr id="104" name="Line 162"/>
        <xdr:cNvSpPr>
          <a:spLocks/>
        </xdr:cNvSpPr>
      </xdr:nvSpPr>
      <xdr:spPr>
        <a:xfrm>
          <a:off x="2466975" y="2154555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131</xdr:row>
      <xdr:rowOff>19050</xdr:rowOff>
    </xdr:from>
    <xdr:to>
      <xdr:col>4</xdr:col>
      <xdr:colOff>180975</xdr:colOff>
      <xdr:row>131</xdr:row>
      <xdr:rowOff>123825</xdr:rowOff>
    </xdr:to>
    <xdr:sp>
      <xdr:nvSpPr>
        <xdr:cNvPr id="105" name="Line 163"/>
        <xdr:cNvSpPr>
          <a:spLocks/>
        </xdr:cNvSpPr>
      </xdr:nvSpPr>
      <xdr:spPr>
        <a:xfrm>
          <a:off x="2514600" y="2148840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131</xdr:row>
      <xdr:rowOff>28575</xdr:rowOff>
    </xdr:from>
    <xdr:to>
      <xdr:col>5</xdr:col>
      <xdr:colOff>438150</xdr:colOff>
      <xdr:row>131</xdr:row>
      <xdr:rowOff>123825</xdr:rowOff>
    </xdr:to>
    <xdr:sp>
      <xdr:nvSpPr>
        <xdr:cNvPr id="106" name="Line 164"/>
        <xdr:cNvSpPr>
          <a:spLocks/>
        </xdr:cNvSpPr>
      </xdr:nvSpPr>
      <xdr:spPr>
        <a:xfrm flipH="1">
          <a:off x="3609975" y="214979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130</xdr:row>
      <xdr:rowOff>142875</xdr:rowOff>
    </xdr:from>
    <xdr:to>
      <xdr:col>5</xdr:col>
      <xdr:colOff>390525</xdr:colOff>
      <xdr:row>131</xdr:row>
      <xdr:rowOff>76200</xdr:rowOff>
    </xdr:to>
    <xdr:sp>
      <xdr:nvSpPr>
        <xdr:cNvPr id="107" name="Line 165"/>
        <xdr:cNvSpPr>
          <a:spLocks/>
        </xdr:cNvSpPr>
      </xdr:nvSpPr>
      <xdr:spPr>
        <a:xfrm flipH="1">
          <a:off x="3562350" y="2145030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125</xdr:row>
      <xdr:rowOff>0</xdr:rowOff>
    </xdr:from>
    <xdr:to>
      <xdr:col>4</xdr:col>
      <xdr:colOff>504825</xdr:colOff>
      <xdr:row>125</xdr:row>
      <xdr:rowOff>152400</xdr:rowOff>
    </xdr:to>
    <xdr:sp>
      <xdr:nvSpPr>
        <xdr:cNvPr id="108" name="Line 166"/>
        <xdr:cNvSpPr>
          <a:spLocks/>
        </xdr:cNvSpPr>
      </xdr:nvSpPr>
      <xdr:spPr>
        <a:xfrm flipV="1">
          <a:off x="2943225" y="20497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126</xdr:row>
      <xdr:rowOff>85725</xdr:rowOff>
    </xdr:from>
    <xdr:to>
      <xdr:col>4</xdr:col>
      <xdr:colOff>504825</xdr:colOff>
      <xdr:row>127</xdr:row>
      <xdr:rowOff>57150</xdr:rowOff>
    </xdr:to>
    <xdr:sp>
      <xdr:nvSpPr>
        <xdr:cNvPr id="109" name="Line 167"/>
        <xdr:cNvSpPr>
          <a:spLocks/>
        </xdr:cNvSpPr>
      </xdr:nvSpPr>
      <xdr:spPr>
        <a:xfrm flipV="1">
          <a:off x="2943225" y="207454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128</xdr:row>
      <xdr:rowOff>19050</xdr:rowOff>
    </xdr:from>
    <xdr:to>
      <xdr:col>4</xdr:col>
      <xdr:colOff>457200</xdr:colOff>
      <xdr:row>128</xdr:row>
      <xdr:rowOff>142875</xdr:rowOff>
    </xdr:to>
    <xdr:sp>
      <xdr:nvSpPr>
        <xdr:cNvPr id="110" name="Line 168"/>
        <xdr:cNvSpPr>
          <a:spLocks/>
        </xdr:cNvSpPr>
      </xdr:nvSpPr>
      <xdr:spPr>
        <a:xfrm flipV="1">
          <a:off x="2809875" y="21002625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129</xdr:row>
      <xdr:rowOff>47625</xdr:rowOff>
    </xdr:from>
    <xdr:to>
      <xdr:col>4</xdr:col>
      <xdr:colOff>352425</xdr:colOff>
      <xdr:row>130</xdr:row>
      <xdr:rowOff>9525</xdr:rowOff>
    </xdr:to>
    <xdr:sp>
      <xdr:nvSpPr>
        <xdr:cNvPr id="111" name="Line 169"/>
        <xdr:cNvSpPr>
          <a:spLocks/>
        </xdr:cNvSpPr>
      </xdr:nvSpPr>
      <xdr:spPr>
        <a:xfrm flipV="1">
          <a:off x="2714625" y="21193125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128</xdr:row>
      <xdr:rowOff>38100</xdr:rowOff>
    </xdr:from>
    <xdr:to>
      <xdr:col>5</xdr:col>
      <xdr:colOff>28575</xdr:colOff>
      <xdr:row>129</xdr:row>
      <xdr:rowOff>28575</xdr:rowOff>
    </xdr:to>
    <xdr:sp>
      <xdr:nvSpPr>
        <xdr:cNvPr id="112" name="Line 170"/>
        <xdr:cNvSpPr>
          <a:spLocks/>
        </xdr:cNvSpPr>
      </xdr:nvSpPr>
      <xdr:spPr>
        <a:xfrm>
          <a:off x="3000375" y="21021675"/>
          <a:ext cx="295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129</xdr:row>
      <xdr:rowOff>57150</xdr:rowOff>
    </xdr:from>
    <xdr:to>
      <xdr:col>5</xdr:col>
      <xdr:colOff>123825</xdr:colOff>
      <xdr:row>130</xdr:row>
      <xdr:rowOff>28575</xdr:rowOff>
    </xdr:to>
    <xdr:sp>
      <xdr:nvSpPr>
        <xdr:cNvPr id="113" name="Line 171"/>
        <xdr:cNvSpPr>
          <a:spLocks/>
        </xdr:cNvSpPr>
      </xdr:nvSpPr>
      <xdr:spPr>
        <a:xfrm flipH="1" flipV="1">
          <a:off x="3324225" y="21202650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130</xdr:row>
      <xdr:rowOff>114300</xdr:rowOff>
    </xdr:from>
    <xdr:to>
      <xdr:col>4</xdr:col>
      <xdr:colOff>457200</xdr:colOff>
      <xdr:row>130</xdr:row>
      <xdr:rowOff>114300</xdr:rowOff>
    </xdr:to>
    <xdr:sp>
      <xdr:nvSpPr>
        <xdr:cNvPr id="114" name="Line 172"/>
        <xdr:cNvSpPr>
          <a:spLocks/>
        </xdr:cNvSpPr>
      </xdr:nvSpPr>
      <xdr:spPr>
        <a:xfrm>
          <a:off x="2771775" y="21421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130</xdr:row>
      <xdr:rowOff>114300</xdr:rowOff>
    </xdr:from>
    <xdr:to>
      <xdr:col>5</xdr:col>
      <xdr:colOff>114300</xdr:colOff>
      <xdr:row>130</xdr:row>
      <xdr:rowOff>114300</xdr:rowOff>
    </xdr:to>
    <xdr:sp>
      <xdr:nvSpPr>
        <xdr:cNvPr id="115" name="Line 173"/>
        <xdr:cNvSpPr>
          <a:spLocks/>
        </xdr:cNvSpPr>
      </xdr:nvSpPr>
      <xdr:spPr>
        <a:xfrm>
          <a:off x="2952750" y="214217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130</xdr:row>
      <xdr:rowOff>142875</xdr:rowOff>
    </xdr:from>
    <xdr:to>
      <xdr:col>4</xdr:col>
      <xdr:colOff>219075</xdr:colOff>
      <xdr:row>131</xdr:row>
      <xdr:rowOff>85725</xdr:rowOff>
    </xdr:to>
    <xdr:sp>
      <xdr:nvSpPr>
        <xdr:cNvPr id="116" name="Line 174"/>
        <xdr:cNvSpPr>
          <a:spLocks/>
        </xdr:cNvSpPr>
      </xdr:nvSpPr>
      <xdr:spPr>
        <a:xfrm flipH="1">
          <a:off x="2581275" y="21450300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131</xdr:row>
      <xdr:rowOff>152400</xdr:rowOff>
    </xdr:from>
    <xdr:to>
      <xdr:col>4</xdr:col>
      <xdr:colOff>95250</xdr:colOff>
      <xdr:row>133</xdr:row>
      <xdr:rowOff>19050</xdr:rowOff>
    </xdr:to>
    <xdr:sp>
      <xdr:nvSpPr>
        <xdr:cNvPr id="117" name="Line 175"/>
        <xdr:cNvSpPr>
          <a:spLocks/>
        </xdr:cNvSpPr>
      </xdr:nvSpPr>
      <xdr:spPr>
        <a:xfrm flipH="1">
          <a:off x="2400300" y="216217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130</xdr:row>
      <xdr:rowOff>123825</xdr:rowOff>
    </xdr:from>
    <xdr:to>
      <xdr:col>5</xdr:col>
      <xdr:colOff>342900</xdr:colOff>
      <xdr:row>131</xdr:row>
      <xdr:rowOff>28575</xdr:rowOff>
    </xdr:to>
    <xdr:sp>
      <xdr:nvSpPr>
        <xdr:cNvPr id="118" name="Line 176"/>
        <xdr:cNvSpPr>
          <a:spLocks/>
        </xdr:cNvSpPr>
      </xdr:nvSpPr>
      <xdr:spPr>
        <a:xfrm>
          <a:off x="3495675" y="21431250"/>
          <a:ext cx="1143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131</xdr:row>
      <xdr:rowOff>66675</xdr:rowOff>
    </xdr:from>
    <xdr:to>
      <xdr:col>5</xdr:col>
      <xdr:colOff>533400</xdr:colOff>
      <xdr:row>131</xdr:row>
      <xdr:rowOff>152400</xdr:rowOff>
    </xdr:to>
    <xdr:sp>
      <xdr:nvSpPr>
        <xdr:cNvPr id="119" name="Line 177"/>
        <xdr:cNvSpPr>
          <a:spLocks/>
        </xdr:cNvSpPr>
      </xdr:nvSpPr>
      <xdr:spPr>
        <a:xfrm>
          <a:off x="3676650" y="21536025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124</xdr:row>
      <xdr:rowOff>123825</xdr:rowOff>
    </xdr:from>
    <xdr:to>
      <xdr:col>6</xdr:col>
      <xdr:colOff>590550</xdr:colOff>
      <xdr:row>126</xdr:row>
      <xdr:rowOff>38100</xdr:rowOff>
    </xdr:to>
    <xdr:sp>
      <xdr:nvSpPr>
        <xdr:cNvPr id="120" name="Line 178"/>
        <xdr:cNvSpPr>
          <a:spLocks/>
        </xdr:cNvSpPr>
      </xdr:nvSpPr>
      <xdr:spPr>
        <a:xfrm flipH="1">
          <a:off x="3324225" y="20459700"/>
          <a:ext cx="11430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124</xdr:row>
      <xdr:rowOff>152400</xdr:rowOff>
    </xdr:from>
    <xdr:to>
      <xdr:col>6</xdr:col>
      <xdr:colOff>600075</xdr:colOff>
      <xdr:row>131</xdr:row>
      <xdr:rowOff>142875</xdr:rowOff>
    </xdr:to>
    <xdr:sp>
      <xdr:nvSpPr>
        <xdr:cNvPr id="121" name="Line 179"/>
        <xdr:cNvSpPr>
          <a:spLocks/>
        </xdr:cNvSpPr>
      </xdr:nvSpPr>
      <xdr:spPr>
        <a:xfrm flipH="1">
          <a:off x="2762250" y="20488275"/>
          <a:ext cx="171450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124</xdr:row>
      <xdr:rowOff>142875</xdr:rowOff>
    </xdr:from>
    <xdr:to>
      <xdr:col>7</xdr:col>
      <xdr:colOff>0</xdr:colOff>
      <xdr:row>130</xdr:row>
      <xdr:rowOff>114300</xdr:rowOff>
    </xdr:to>
    <xdr:sp>
      <xdr:nvSpPr>
        <xdr:cNvPr id="122" name="Line 180"/>
        <xdr:cNvSpPr>
          <a:spLocks/>
        </xdr:cNvSpPr>
      </xdr:nvSpPr>
      <xdr:spPr>
        <a:xfrm flipH="1">
          <a:off x="3733800" y="20478750"/>
          <a:ext cx="75247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125</xdr:row>
      <xdr:rowOff>95250</xdr:rowOff>
    </xdr:from>
    <xdr:to>
      <xdr:col>4</xdr:col>
      <xdr:colOff>523875</xdr:colOff>
      <xdr:row>128</xdr:row>
      <xdr:rowOff>133350</xdr:rowOff>
    </xdr:to>
    <xdr:sp>
      <xdr:nvSpPr>
        <xdr:cNvPr id="123" name="Line 181"/>
        <xdr:cNvSpPr>
          <a:spLocks/>
        </xdr:cNvSpPr>
      </xdr:nvSpPr>
      <xdr:spPr>
        <a:xfrm>
          <a:off x="1438275" y="20593050"/>
          <a:ext cx="15240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125</xdr:row>
      <xdr:rowOff>95250</xdr:rowOff>
    </xdr:from>
    <xdr:to>
      <xdr:col>4</xdr:col>
      <xdr:colOff>419100</xdr:colOff>
      <xdr:row>130</xdr:row>
      <xdr:rowOff>28575</xdr:rowOff>
    </xdr:to>
    <xdr:sp>
      <xdr:nvSpPr>
        <xdr:cNvPr id="124" name="Line 182"/>
        <xdr:cNvSpPr>
          <a:spLocks/>
        </xdr:cNvSpPr>
      </xdr:nvSpPr>
      <xdr:spPr>
        <a:xfrm>
          <a:off x="1438275" y="20593050"/>
          <a:ext cx="1419225" cy="742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125</xdr:row>
      <xdr:rowOff>95250</xdr:rowOff>
    </xdr:from>
    <xdr:to>
      <xdr:col>4</xdr:col>
      <xdr:colOff>200025</xdr:colOff>
      <xdr:row>128</xdr:row>
      <xdr:rowOff>114300</xdr:rowOff>
    </xdr:to>
    <xdr:sp>
      <xdr:nvSpPr>
        <xdr:cNvPr id="125" name="Line 183"/>
        <xdr:cNvSpPr>
          <a:spLocks/>
        </xdr:cNvSpPr>
      </xdr:nvSpPr>
      <xdr:spPr>
        <a:xfrm>
          <a:off x="1428750" y="20593050"/>
          <a:ext cx="120967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128</xdr:row>
      <xdr:rowOff>133350</xdr:rowOff>
    </xdr:from>
    <xdr:to>
      <xdr:col>5</xdr:col>
      <xdr:colOff>85725</xdr:colOff>
      <xdr:row>129</xdr:row>
      <xdr:rowOff>57150</xdr:rowOff>
    </xdr:to>
    <xdr:sp>
      <xdr:nvSpPr>
        <xdr:cNvPr id="126" name="Line 184"/>
        <xdr:cNvSpPr>
          <a:spLocks/>
        </xdr:cNvSpPr>
      </xdr:nvSpPr>
      <xdr:spPr>
        <a:xfrm flipV="1">
          <a:off x="3257550" y="21116925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138</xdr:row>
      <xdr:rowOff>57150</xdr:rowOff>
    </xdr:from>
    <xdr:to>
      <xdr:col>4</xdr:col>
      <xdr:colOff>419100</xdr:colOff>
      <xdr:row>140</xdr:row>
      <xdr:rowOff>19050</xdr:rowOff>
    </xdr:to>
    <xdr:sp>
      <xdr:nvSpPr>
        <xdr:cNvPr id="127" name="Line 185"/>
        <xdr:cNvSpPr>
          <a:spLocks/>
        </xdr:cNvSpPr>
      </xdr:nvSpPr>
      <xdr:spPr>
        <a:xfrm>
          <a:off x="2857500" y="22659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140</xdr:row>
      <xdr:rowOff>28575</xdr:rowOff>
    </xdr:from>
    <xdr:to>
      <xdr:col>4</xdr:col>
      <xdr:colOff>457200</xdr:colOff>
      <xdr:row>140</xdr:row>
      <xdr:rowOff>28575</xdr:rowOff>
    </xdr:to>
    <xdr:sp>
      <xdr:nvSpPr>
        <xdr:cNvPr id="128" name="Line 186"/>
        <xdr:cNvSpPr>
          <a:spLocks/>
        </xdr:cNvSpPr>
      </xdr:nvSpPr>
      <xdr:spPr>
        <a:xfrm>
          <a:off x="2800350" y="22955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140</xdr:row>
      <xdr:rowOff>95250</xdr:rowOff>
    </xdr:from>
    <xdr:to>
      <xdr:col>4</xdr:col>
      <xdr:colOff>457200</xdr:colOff>
      <xdr:row>140</xdr:row>
      <xdr:rowOff>95250</xdr:rowOff>
    </xdr:to>
    <xdr:sp>
      <xdr:nvSpPr>
        <xdr:cNvPr id="129" name="Line 187"/>
        <xdr:cNvSpPr>
          <a:spLocks/>
        </xdr:cNvSpPr>
      </xdr:nvSpPr>
      <xdr:spPr>
        <a:xfrm>
          <a:off x="2781300" y="23021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140</xdr:row>
      <xdr:rowOff>104775</xdr:rowOff>
    </xdr:from>
    <xdr:to>
      <xdr:col>4</xdr:col>
      <xdr:colOff>419100</xdr:colOff>
      <xdr:row>141</xdr:row>
      <xdr:rowOff>133350</xdr:rowOff>
    </xdr:to>
    <xdr:sp>
      <xdr:nvSpPr>
        <xdr:cNvPr id="130" name="Line 188"/>
        <xdr:cNvSpPr>
          <a:spLocks/>
        </xdr:cNvSpPr>
      </xdr:nvSpPr>
      <xdr:spPr>
        <a:xfrm>
          <a:off x="2857500" y="23031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141</xdr:row>
      <xdr:rowOff>123825</xdr:rowOff>
    </xdr:from>
    <xdr:to>
      <xdr:col>4</xdr:col>
      <xdr:colOff>638175</xdr:colOff>
      <xdr:row>142</xdr:row>
      <xdr:rowOff>28575</xdr:rowOff>
    </xdr:to>
    <xdr:sp>
      <xdr:nvSpPr>
        <xdr:cNvPr id="131" name="Line 189"/>
        <xdr:cNvSpPr>
          <a:spLocks/>
        </xdr:cNvSpPr>
      </xdr:nvSpPr>
      <xdr:spPr>
        <a:xfrm>
          <a:off x="2876550" y="23212425"/>
          <a:ext cx="2000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141</xdr:row>
      <xdr:rowOff>123825</xdr:rowOff>
    </xdr:from>
    <xdr:to>
      <xdr:col>4</xdr:col>
      <xdr:colOff>419100</xdr:colOff>
      <xdr:row>142</xdr:row>
      <xdr:rowOff>47625</xdr:rowOff>
    </xdr:to>
    <xdr:sp>
      <xdr:nvSpPr>
        <xdr:cNvPr id="132" name="Line 190"/>
        <xdr:cNvSpPr>
          <a:spLocks/>
        </xdr:cNvSpPr>
      </xdr:nvSpPr>
      <xdr:spPr>
        <a:xfrm flipH="1">
          <a:off x="2676525" y="23212425"/>
          <a:ext cx="1809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141</xdr:row>
      <xdr:rowOff>152400</xdr:rowOff>
    </xdr:from>
    <xdr:to>
      <xdr:col>4</xdr:col>
      <xdr:colOff>666750</xdr:colOff>
      <xdr:row>142</xdr:row>
      <xdr:rowOff>76200</xdr:rowOff>
    </xdr:to>
    <xdr:sp>
      <xdr:nvSpPr>
        <xdr:cNvPr id="133" name="Line 191"/>
        <xdr:cNvSpPr>
          <a:spLocks/>
        </xdr:cNvSpPr>
      </xdr:nvSpPr>
      <xdr:spPr>
        <a:xfrm flipH="1">
          <a:off x="3038475" y="23241000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142</xdr:row>
      <xdr:rowOff>9525</xdr:rowOff>
    </xdr:from>
    <xdr:to>
      <xdr:col>4</xdr:col>
      <xdr:colOff>704850</xdr:colOff>
      <xdr:row>142</xdr:row>
      <xdr:rowOff>76200</xdr:rowOff>
    </xdr:to>
    <xdr:sp>
      <xdr:nvSpPr>
        <xdr:cNvPr id="134" name="Line 193"/>
        <xdr:cNvSpPr>
          <a:spLocks/>
        </xdr:cNvSpPr>
      </xdr:nvSpPr>
      <xdr:spPr>
        <a:xfrm flipH="1">
          <a:off x="3086100" y="23260050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142</xdr:row>
      <xdr:rowOff>9525</xdr:rowOff>
    </xdr:from>
    <xdr:to>
      <xdr:col>4</xdr:col>
      <xdr:colOff>266700</xdr:colOff>
      <xdr:row>142</xdr:row>
      <xdr:rowOff>95250</xdr:rowOff>
    </xdr:to>
    <xdr:sp>
      <xdr:nvSpPr>
        <xdr:cNvPr id="135" name="Line 194"/>
        <xdr:cNvSpPr>
          <a:spLocks/>
        </xdr:cNvSpPr>
      </xdr:nvSpPr>
      <xdr:spPr>
        <a:xfrm>
          <a:off x="2628900" y="23260050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142</xdr:row>
      <xdr:rowOff>47625</xdr:rowOff>
    </xdr:from>
    <xdr:to>
      <xdr:col>4</xdr:col>
      <xdr:colOff>209550</xdr:colOff>
      <xdr:row>142</xdr:row>
      <xdr:rowOff>114300</xdr:rowOff>
    </xdr:to>
    <xdr:sp>
      <xdr:nvSpPr>
        <xdr:cNvPr id="136" name="Line 195"/>
        <xdr:cNvSpPr>
          <a:spLocks/>
        </xdr:cNvSpPr>
      </xdr:nvSpPr>
      <xdr:spPr>
        <a:xfrm>
          <a:off x="2590800" y="23298150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142</xdr:row>
      <xdr:rowOff>85725</xdr:rowOff>
    </xdr:from>
    <xdr:to>
      <xdr:col>4</xdr:col>
      <xdr:colOff>180975</xdr:colOff>
      <xdr:row>143</xdr:row>
      <xdr:rowOff>38100</xdr:rowOff>
    </xdr:to>
    <xdr:sp>
      <xdr:nvSpPr>
        <xdr:cNvPr id="137" name="Line 196"/>
        <xdr:cNvSpPr>
          <a:spLocks/>
        </xdr:cNvSpPr>
      </xdr:nvSpPr>
      <xdr:spPr>
        <a:xfrm flipH="1">
          <a:off x="2447925" y="23336250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142</xdr:row>
      <xdr:rowOff>47625</xdr:rowOff>
    </xdr:from>
    <xdr:to>
      <xdr:col>5</xdr:col>
      <xdr:colOff>47625</xdr:colOff>
      <xdr:row>142</xdr:row>
      <xdr:rowOff>152400</xdr:rowOff>
    </xdr:to>
    <xdr:sp>
      <xdr:nvSpPr>
        <xdr:cNvPr id="138" name="Line 197"/>
        <xdr:cNvSpPr>
          <a:spLocks/>
        </xdr:cNvSpPr>
      </xdr:nvSpPr>
      <xdr:spPr>
        <a:xfrm>
          <a:off x="3124200" y="23298150"/>
          <a:ext cx="1905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138</xdr:row>
      <xdr:rowOff>76200</xdr:rowOff>
    </xdr:from>
    <xdr:to>
      <xdr:col>4</xdr:col>
      <xdr:colOff>409575</xdr:colOff>
      <xdr:row>140</xdr:row>
      <xdr:rowOff>47625</xdr:rowOff>
    </xdr:to>
    <xdr:sp>
      <xdr:nvSpPr>
        <xdr:cNvPr id="139" name="Line 198"/>
        <xdr:cNvSpPr>
          <a:spLocks/>
        </xdr:cNvSpPr>
      </xdr:nvSpPr>
      <xdr:spPr>
        <a:xfrm flipH="1">
          <a:off x="2686050" y="22679025"/>
          <a:ext cx="1619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140</xdr:row>
      <xdr:rowOff>28575</xdr:rowOff>
    </xdr:from>
    <xdr:to>
      <xdr:col>4</xdr:col>
      <xdr:colOff>314325</xdr:colOff>
      <xdr:row>140</xdr:row>
      <xdr:rowOff>76200</xdr:rowOff>
    </xdr:to>
    <xdr:sp>
      <xdr:nvSpPr>
        <xdr:cNvPr id="140" name="Line 199"/>
        <xdr:cNvSpPr>
          <a:spLocks/>
        </xdr:cNvSpPr>
      </xdr:nvSpPr>
      <xdr:spPr>
        <a:xfrm>
          <a:off x="2647950" y="22955250"/>
          <a:ext cx="1047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140</xdr:row>
      <xdr:rowOff>66675</xdr:rowOff>
    </xdr:from>
    <xdr:to>
      <xdr:col>4</xdr:col>
      <xdr:colOff>295275</xdr:colOff>
      <xdr:row>140</xdr:row>
      <xdr:rowOff>114300</xdr:rowOff>
    </xdr:to>
    <xdr:sp>
      <xdr:nvSpPr>
        <xdr:cNvPr id="141" name="Line 200"/>
        <xdr:cNvSpPr>
          <a:spLocks/>
        </xdr:cNvSpPr>
      </xdr:nvSpPr>
      <xdr:spPr>
        <a:xfrm>
          <a:off x="2628900" y="22993350"/>
          <a:ext cx="1047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140</xdr:row>
      <xdr:rowOff>85725</xdr:rowOff>
    </xdr:from>
    <xdr:to>
      <xdr:col>4</xdr:col>
      <xdr:colOff>228600</xdr:colOff>
      <xdr:row>143</xdr:row>
      <xdr:rowOff>19050</xdr:rowOff>
    </xdr:to>
    <xdr:sp>
      <xdr:nvSpPr>
        <xdr:cNvPr id="142" name="Line 201"/>
        <xdr:cNvSpPr>
          <a:spLocks/>
        </xdr:cNvSpPr>
      </xdr:nvSpPr>
      <xdr:spPr>
        <a:xfrm flipH="1">
          <a:off x="2486025" y="23012400"/>
          <a:ext cx="1809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138</xdr:row>
      <xdr:rowOff>76200</xdr:rowOff>
    </xdr:from>
    <xdr:to>
      <xdr:col>4</xdr:col>
      <xdr:colOff>581025</xdr:colOff>
      <xdr:row>140</xdr:row>
      <xdr:rowOff>19050</xdr:rowOff>
    </xdr:to>
    <xdr:sp>
      <xdr:nvSpPr>
        <xdr:cNvPr id="143" name="Line 202"/>
        <xdr:cNvSpPr>
          <a:spLocks/>
        </xdr:cNvSpPr>
      </xdr:nvSpPr>
      <xdr:spPr>
        <a:xfrm>
          <a:off x="2876550" y="22679025"/>
          <a:ext cx="1428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139</xdr:row>
      <xdr:rowOff>133350</xdr:rowOff>
    </xdr:from>
    <xdr:to>
      <xdr:col>4</xdr:col>
      <xdr:colOff>628650</xdr:colOff>
      <xdr:row>140</xdr:row>
      <xdr:rowOff>47625</xdr:rowOff>
    </xdr:to>
    <xdr:sp>
      <xdr:nvSpPr>
        <xdr:cNvPr id="144" name="Line 204"/>
        <xdr:cNvSpPr>
          <a:spLocks/>
        </xdr:cNvSpPr>
      </xdr:nvSpPr>
      <xdr:spPr>
        <a:xfrm flipV="1">
          <a:off x="2981325" y="2289810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140</xdr:row>
      <xdr:rowOff>0</xdr:rowOff>
    </xdr:from>
    <xdr:to>
      <xdr:col>4</xdr:col>
      <xdr:colOff>647700</xdr:colOff>
      <xdr:row>140</xdr:row>
      <xdr:rowOff>66675</xdr:rowOff>
    </xdr:to>
    <xdr:sp>
      <xdr:nvSpPr>
        <xdr:cNvPr id="145" name="Line 205"/>
        <xdr:cNvSpPr>
          <a:spLocks/>
        </xdr:cNvSpPr>
      </xdr:nvSpPr>
      <xdr:spPr>
        <a:xfrm flipV="1">
          <a:off x="3019425" y="229266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140</xdr:row>
      <xdr:rowOff>47625</xdr:rowOff>
    </xdr:from>
    <xdr:to>
      <xdr:col>5</xdr:col>
      <xdr:colOff>47625</xdr:colOff>
      <xdr:row>142</xdr:row>
      <xdr:rowOff>152400</xdr:rowOff>
    </xdr:to>
    <xdr:sp>
      <xdr:nvSpPr>
        <xdr:cNvPr id="146" name="Line 206"/>
        <xdr:cNvSpPr>
          <a:spLocks/>
        </xdr:cNvSpPr>
      </xdr:nvSpPr>
      <xdr:spPr>
        <a:xfrm>
          <a:off x="3048000" y="22974300"/>
          <a:ext cx="2667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143</xdr:row>
      <xdr:rowOff>28575</xdr:rowOff>
    </xdr:from>
    <xdr:to>
      <xdr:col>4</xdr:col>
      <xdr:colOff>371475</xdr:colOff>
      <xdr:row>143</xdr:row>
      <xdr:rowOff>28575</xdr:rowOff>
    </xdr:to>
    <xdr:sp>
      <xdr:nvSpPr>
        <xdr:cNvPr id="147" name="Line 207"/>
        <xdr:cNvSpPr>
          <a:spLocks/>
        </xdr:cNvSpPr>
      </xdr:nvSpPr>
      <xdr:spPr>
        <a:xfrm>
          <a:off x="2495550" y="23441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142</xdr:row>
      <xdr:rowOff>133350</xdr:rowOff>
    </xdr:from>
    <xdr:to>
      <xdr:col>4</xdr:col>
      <xdr:colOff>400050</xdr:colOff>
      <xdr:row>143</xdr:row>
      <xdr:rowOff>76200</xdr:rowOff>
    </xdr:to>
    <xdr:sp>
      <xdr:nvSpPr>
        <xdr:cNvPr id="148" name="Line 208"/>
        <xdr:cNvSpPr>
          <a:spLocks/>
        </xdr:cNvSpPr>
      </xdr:nvSpPr>
      <xdr:spPr>
        <a:xfrm>
          <a:off x="2838450" y="23383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142</xdr:row>
      <xdr:rowOff>123825</xdr:rowOff>
    </xdr:from>
    <xdr:to>
      <xdr:col>4</xdr:col>
      <xdr:colOff>457200</xdr:colOff>
      <xdr:row>143</xdr:row>
      <xdr:rowOff>76200</xdr:rowOff>
    </xdr:to>
    <xdr:sp>
      <xdr:nvSpPr>
        <xdr:cNvPr id="149" name="Line 209"/>
        <xdr:cNvSpPr>
          <a:spLocks/>
        </xdr:cNvSpPr>
      </xdr:nvSpPr>
      <xdr:spPr>
        <a:xfrm>
          <a:off x="2886075" y="2337435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142</xdr:row>
      <xdr:rowOff>142875</xdr:rowOff>
    </xdr:from>
    <xdr:to>
      <xdr:col>5</xdr:col>
      <xdr:colOff>47625</xdr:colOff>
      <xdr:row>143</xdr:row>
      <xdr:rowOff>28575</xdr:rowOff>
    </xdr:to>
    <xdr:sp>
      <xdr:nvSpPr>
        <xdr:cNvPr id="150" name="Line 210"/>
        <xdr:cNvSpPr>
          <a:spLocks/>
        </xdr:cNvSpPr>
      </xdr:nvSpPr>
      <xdr:spPr>
        <a:xfrm flipV="1">
          <a:off x="2895600" y="23393400"/>
          <a:ext cx="419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139</xdr:row>
      <xdr:rowOff>95250</xdr:rowOff>
    </xdr:from>
    <xdr:to>
      <xdr:col>5</xdr:col>
      <xdr:colOff>0</xdr:colOff>
      <xdr:row>140</xdr:row>
      <xdr:rowOff>9525</xdr:rowOff>
    </xdr:to>
    <xdr:sp>
      <xdr:nvSpPr>
        <xdr:cNvPr id="151" name="Line 211"/>
        <xdr:cNvSpPr>
          <a:spLocks/>
        </xdr:cNvSpPr>
      </xdr:nvSpPr>
      <xdr:spPr>
        <a:xfrm flipH="1">
          <a:off x="2743200" y="22860000"/>
          <a:ext cx="5238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139</xdr:row>
      <xdr:rowOff>104775</xdr:rowOff>
    </xdr:from>
    <xdr:to>
      <xdr:col>5</xdr:col>
      <xdr:colOff>66675</xdr:colOff>
      <xdr:row>140</xdr:row>
      <xdr:rowOff>28575</xdr:rowOff>
    </xdr:to>
    <xdr:sp>
      <xdr:nvSpPr>
        <xdr:cNvPr id="152" name="Line 212"/>
        <xdr:cNvSpPr>
          <a:spLocks/>
        </xdr:cNvSpPr>
      </xdr:nvSpPr>
      <xdr:spPr>
        <a:xfrm flipH="1">
          <a:off x="3114675" y="22869525"/>
          <a:ext cx="2190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139</xdr:row>
      <xdr:rowOff>104775</xdr:rowOff>
    </xdr:from>
    <xdr:to>
      <xdr:col>5</xdr:col>
      <xdr:colOff>66675</xdr:colOff>
      <xdr:row>142</xdr:row>
      <xdr:rowOff>152400</xdr:rowOff>
    </xdr:to>
    <xdr:sp>
      <xdr:nvSpPr>
        <xdr:cNvPr id="153" name="Line 213"/>
        <xdr:cNvSpPr>
          <a:spLocks/>
        </xdr:cNvSpPr>
      </xdr:nvSpPr>
      <xdr:spPr>
        <a:xfrm flipH="1">
          <a:off x="2828925" y="22869525"/>
          <a:ext cx="5048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140</xdr:row>
      <xdr:rowOff>47625</xdr:rowOff>
    </xdr:from>
    <xdr:to>
      <xdr:col>4</xdr:col>
      <xdr:colOff>361950</xdr:colOff>
      <xdr:row>140</xdr:row>
      <xdr:rowOff>152400</xdr:rowOff>
    </xdr:to>
    <xdr:sp>
      <xdr:nvSpPr>
        <xdr:cNvPr id="154" name="Line 214"/>
        <xdr:cNvSpPr>
          <a:spLocks/>
        </xdr:cNvSpPr>
      </xdr:nvSpPr>
      <xdr:spPr>
        <a:xfrm>
          <a:off x="1428750" y="22974300"/>
          <a:ext cx="13716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140</xdr:row>
      <xdr:rowOff>95250</xdr:rowOff>
    </xdr:from>
    <xdr:to>
      <xdr:col>4</xdr:col>
      <xdr:colOff>581025</xdr:colOff>
      <xdr:row>142</xdr:row>
      <xdr:rowOff>57150</xdr:rowOff>
    </xdr:to>
    <xdr:sp>
      <xdr:nvSpPr>
        <xdr:cNvPr id="155" name="Line 215"/>
        <xdr:cNvSpPr>
          <a:spLocks/>
        </xdr:cNvSpPr>
      </xdr:nvSpPr>
      <xdr:spPr>
        <a:xfrm>
          <a:off x="1390650" y="23021925"/>
          <a:ext cx="162877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140</xdr:row>
      <xdr:rowOff>123825</xdr:rowOff>
    </xdr:from>
    <xdr:to>
      <xdr:col>4</xdr:col>
      <xdr:colOff>200025</xdr:colOff>
      <xdr:row>142</xdr:row>
      <xdr:rowOff>47625</xdr:rowOff>
    </xdr:to>
    <xdr:sp>
      <xdr:nvSpPr>
        <xdr:cNvPr id="156" name="Line 216"/>
        <xdr:cNvSpPr>
          <a:spLocks/>
        </xdr:cNvSpPr>
      </xdr:nvSpPr>
      <xdr:spPr>
        <a:xfrm>
          <a:off x="1409700" y="23050500"/>
          <a:ext cx="12287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145</xdr:row>
      <xdr:rowOff>9525</xdr:rowOff>
    </xdr:from>
    <xdr:to>
      <xdr:col>4</xdr:col>
      <xdr:colOff>438150</xdr:colOff>
      <xdr:row>146</xdr:row>
      <xdr:rowOff>66675</xdr:rowOff>
    </xdr:to>
    <xdr:sp>
      <xdr:nvSpPr>
        <xdr:cNvPr id="157" name="Line 217"/>
        <xdr:cNvSpPr>
          <a:spLocks/>
        </xdr:cNvSpPr>
      </xdr:nvSpPr>
      <xdr:spPr>
        <a:xfrm>
          <a:off x="2876550" y="23745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146</xdr:row>
      <xdr:rowOff>66675</xdr:rowOff>
    </xdr:from>
    <xdr:to>
      <xdr:col>4</xdr:col>
      <xdr:colOff>514350</xdr:colOff>
      <xdr:row>146</xdr:row>
      <xdr:rowOff>66675</xdr:rowOff>
    </xdr:to>
    <xdr:sp>
      <xdr:nvSpPr>
        <xdr:cNvPr id="158" name="Line 219"/>
        <xdr:cNvSpPr>
          <a:spLocks/>
        </xdr:cNvSpPr>
      </xdr:nvSpPr>
      <xdr:spPr>
        <a:xfrm>
          <a:off x="2790825" y="239649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146</xdr:row>
      <xdr:rowOff>114300</xdr:rowOff>
    </xdr:from>
    <xdr:to>
      <xdr:col>4</xdr:col>
      <xdr:colOff>504825</xdr:colOff>
      <xdr:row>146</xdr:row>
      <xdr:rowOff>114300</xdr:rowOff>
    </xdr:to>
    <xdr:sp>
      <xdr:nvSpPr>
        <xdr:cNvPr id="159" name="Line 221"/>
        <xdr:cNvSpPr>
          <a:spLocks/>
        </xdr:cNvSpPr>
      </xdr:nvSpPr>
      <xdr:spPr>
        <a:xfrm>
          <a:off x="2800350" y="24012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146</xdr:row>
      <xdr:rowOff>114300</xdr:rowOff>
    </xdr:from>
    <xdr:to>
      <xdr:col>4</xdr:col>
      <xdr:colOff>438150</xdr:colOff>
      <xdr:row>147</xdr:row>
      <xdr:rowOff>104775</xdr:rowOff>
    </xdr:to>
    <xdr:sp>
      <xdr:nvSpPr>
        <xdr:cNvPr id="160" name="Line 222"/>
        <xdr:cNvSpPr>
          <a:spLocks/>
        </xdr:cNvSpPr>
      </xdr:nvSpPr>
      <xdr:spPr>
        <a:xfrm>
          <a:off x="2867025" y="2401252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147</xdr:row>
      <xdr:rowOff>95250</xdr:rowOff>
    </xdr:from>
    <xdr:to>
      <xdr:col>4</xdr:col>
      <xdr:colOff>657225</xdr:colOff>
      <xdr:row>148</xdr:row>
      <xdr:rowOff>28575</xdr:rowOff>
    </xdr:to>
    <xdr:sp>
      <xdr:nvSpPr>
        <xdr:cNvPr id="161" name="Line 223"/>
        <xdr:cNvSpPr>
          <a:spLocks/>
        </xdr:cNvSpPr>
      </xdr:nvSpPr>
      <xdr:spPr>
        <a:xfrm>
          <a:off x="2886075" y="24155400"/>
          <a:ext cx="2095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147</xdr:row>
      <xdr:rowOff>114300</xdr:rowOff>
    </xdr:from>
    <xdr:to>
      <xdr:col>4</xdr:col>
      <xdr:colOff>704850</xdr:colOff>
      <xdr:row>148</xdr:row>
      <xdr:rowOff>76200</xdr:rowOff>
    </xdr:to>
    <xdr:sp>
      <xdr:nvSpPr>
        <xdr:cNvPr id="162" name="Line 224"/>
        <xdr:cNvSpPr>
          <a:spLocks/>
        </xdr:cNvSpPr>
      </xdr:nvSpPr>
      <xdr:spPr>
        <a:xfrm flipH="1">
          <a:off x="3048000" y="24174450"/>
          <a:ext cx="95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147</xdr:row>
      <xdr:rowOff>142875</xdr:rowOff>
    </xdr:from>
    <xdr:to>
      <xdr:col>4</xdr:col>
      <xdr:colOff>742950</xdr:colOff>
      <xdr:row>148</xdr:row>
      <xdr:rowOff>76200</xdr:rowOff>
    </xdr:to>
    <xdr:sp>
      <xdr:nvSpPr>
        <xdr:cNvPr id="163" name="Line 225"/>
        <xdr:cNvSpPr>
          <a:spLocks/>
        </xdr:cNvSpPr>
      </xdr:nvSpPr>
      <xdr:spPr>
        <a:xfrm flipH="1">
          <a:off x="3114675" y="24203025"/>
          <a:ext cx="666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147</xdr:row>
      <xdr:rowOff>85725</xdr:rowOff>
    </xdr:from>
    <xdr:to>
      <xdr:col>4</xdr:col>
      <xdr:colOff>438150</xdr:colOff>
      <xdr:row>148</xdr:row>
      <xdr:rowOff>66675</xdr:rowOff>
    </xdr:to>
    <xdr:sp>
      <xdr:nvSpPr>
        <xdr:cNvPr id="164" name="Line 226"/>
        <xdr:cNvSpPr>
          <a:spLocks/>
        </xdr:cNvSpPr>
      </xdr:nvSpPr>
      <xdr:spPr>
        <a:xfrm flipH="1">
          <a:off x="2676525" y="2414587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148</xdr:row>
      <xdr:rowOff>9525</xdr:rowOff>
    </xdr:from>
    <xdr:to>
      <xdr:col>4</xdr:col>
      <xdr:colOff>295275</xdr:colOff>
      <xdr:row>148</xdr:row>
      <xdr:rowOff>104775</xdr:rowOff>
    </xdr:to>
    <xdr:sp>
      <xdr:nvSpPr>
        <xdr:cNvPr id="165" name="Line 227"/>
        <xdr:cNvSpPr>
          <a:spLocks/>
        </xdr:cNvSpPr>
      </xdr:nvSpPr>
      <xdr:spPr>
        <a:xfrm>
          <a:off x="2647950" y="242316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148</xdr:row>
      <xdr:rowOff>38100</xdr:rowOff>
    </xdr:from>
    <xdr:to>
      <xdr:col>4</xdr:col>
      <xdr:colOff>238125</xdr:colOff>
      <xdr:row>148</xdr:row>
      <xdr:rowOff>104775</xdr:rowOff>
    </xdr:to>
    <xdr:sp>
      <xdr:nvSpPr>
        <xdr:cNvPr id="166" name="Line 229"/>
        <xdr:cNvSpPr>
          <a:spLocks/>
        </xdr:cNvSpPr>
      </xdr:nvSpPr>
      <xdr:spPr>
        <a:xfrm>
          <a:off x="2609850" y="242601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148</xdr:row>
      <xdr:rowOff>38100</xdr:rowOff>
    </xdr:from>
    <xdr:to>
      <xdr:col>4</xdr:col>
      <xdr:colOff>266700</xdr:colOff>
      <xdr:row>148</xdr:row>
      <xdr:rowOff>123825</xdr:rowOff>
    </xdr:to>
    <xdr:sp>
      <xdr:nvSpPr>
        <xdr:cNvPr id="167" name="Line 230"/>
        <xdr:cNvSpPr>
          <a:spLocks/>
        </xdr:cNvSpPr>
      </xdr:nvSpPr>
      <xdr:spPr>
        <a:xfrm>
          <a:off x="2600325" y="24260175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148</xdr:row>
      <xdr:rowOff>38100</xdr:rowOff>
    </xdr:from>
    <xdr:to>
      <xdr:col>5</xdr:col>
      <xdr:colOff>161925</xdr:colOff>
      <xdr:row>149</xdr:row>
      <xdr:rowOff>66675</xdr:rowOff>
    </xdr:to>
    <xdr:sp>
      <xdr:nvSpPr>
        <xdr:cNvPr id="168" name="Line 231"/>
        <xdr:cNvSpPr>
          <a:spLocks/>
        </xdr:cNvSpPr>
      </xdr:nvSpPr>
      <xdr:spPr>
        <a:xfrm>
          <a:off x="3152775" y="24260175"/>
          <a:ext cx="2762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148</xdr:row>
      <xdr:rowOff>104775</xdr:rowOff>
    </xdr:from>
    <xdr:to>
      <xdr:col>4</xdr:col>
      <xdr:colOff>209550</xdr:colOff>
      <xdr:row>149</xdr:row>
      <xdr:rowOff>133350</xdr:rowOff>
    </xdr:to>
    <xdr:sp>
      <xdr:nvSpPr>
        <xdr:cNvPr id="169" name="Line 232"/>
        <xdr:cNvSpPr>
          <a:spLocks/>
        </xdr:cNvSpPr>
      </xdr:nvSpPr>
      <xdr:spPr>
        <a:xfrm flipH="1">
          <a:off x="2400300" y="24326850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146</xdr:row>
      <xdr:rowOff>47625</xdr:rowOff>
    </xdr:from>
    <xdr:to>
      <xdr:col>4</xdr:col>
      <xdr:colOff>752475</xdr:colOff>
      <xdr:row>146</xdr:row>
      <xdr:rowOff>47625</xdr:rowOff>
    </xdr:to>
    <xdr:sp>
      <xdr:nvSpPr>
        <xdr:cNvPr id="170" name="Line 233"/>
        <xdr:cNvSpPr>
          <a:spLocks/>
        </xdr:cNvSpPr>
      </xdr:nvSpPr>
      <xdr:spPr>
        <a:xfrm>
          <a:off x="3086100" y="239458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146</xdr:row>
      <xdr:rowOff>104775</xdr:rowOff>
    </xdr:from>
    <xdr:to>
      <xdr:col>4</xdr:col>
      <xdr:colOff>762000</xdr:colOff>
      <xdr:row>146</xdr:row>
      <xdr:rowOff>104775</xdr:rowOff>
    </xdr:to>
    <xdr:sp>
      <xdr:nvSpPr>
        <xdr:cNvPr id="171" name="Line 234"/>
        <xdr:cNvSpPr>
          <a:spLocks/>
        </xdr:cNvSpPr>
      </xdr:nvSpPr>
      <xdr:spPr>
        <a:xfrm>
          <a:off x="3076575" y="240030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148</xdr:row>
      <xdr:rowOff>95250</xdr:rowOff>
    </xdr:from>
    <xdr:to>
      <xdr:col>4</xdr:col>
      <xdr:colOff>600075</xdr:colOff>
      <xdr:row>149</xdr:row>
      <xdr:rowOff>9525</xdr:rowOff>
    </xdr:to>
    <xdr:sp>
      <xdr:nvSpPr>
        <xdr:cNvPr id="172" name="Line 235"/>
        <xdr:cNvSpPr>
          <a:spLocks/>
        </xdr:cNvSpPr>
      </xdr:nvSpPr>
      <xdr:spPr>
        <a:xfrm flipH="1">
          <a:off x="2990850" y="24317325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148</xdr:row>
      <xdr:rowOff>133350</xdr:rowOff>
    </xdr:from>
    <xdr:to>
      <xdr:col>4</xdr:col>
      <xdr:colOff>666750</xdr:colOff>
      <xdr:row>149</xdr:row>
      <xdr:rowOff>47625</xdr:rowOff>
    </xdr:to>
    <xdr:sp>
      <xdr:nvSpPr>
        <xdr:cNvPr id="173" name="Line 236"/>
        <xdr:cNvSpPr>
          <a:spLocks/>
        </xdr:cNvSpPr>
      </xdr:nvSpPr>
      <xdr:spPr>
        <a:xfrm flipH="1">
          <a:off x="3019425" y="2435542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147</xdr:row>
      <xdr:rowOff>76200</xdr:rowOff>
    </xdr:from>
    <xdr:to>
      <xdr:col>4</xdr:col>
      <xdr:colOff>200025</xdr:colOff>
      <xdr:row>147</xdr:row>
      <xdr:rowOff>142875</xdr:rowOff>
    </xdr:to>
    <xdr:sp>
      <xdr:nvSpPr>
        <xdr:cNvPr id="174" name="Line 237"/>
        <xdr:cNvSpPr>
          <a:spLocks/>
        </xdr:cNvSpPr>
      </xdr:nvSpPr>
      <xdr:spPr>
        <a:xfrm>
          <a:off x="2581275" y="24136350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147</xdr:row>
      <xdr:rowOff>85725</xdr:rowOff>
    </xdr:from>
    <xdr:to>
      <xdr:col>4</xdr:col>
      <xdr:colOff>123825</xdr:colOff>
      <xdr:row>148</xdr:row>
      <xdr:rowOff>9525</xdr:rowOff>
    </xdr:to>
    <xdr:sp>
      <xdr:nvSpPr>
        <xdr:cNvPr id="175" name="Line 238"/>
        <xdr:cNvSpPr>
          <a:spLocks/>
        </xdr:cNvSpPr>
      </xdr:nvSpPr>
      <xdr:spPr>
        <a:xfrm>
          <a:off x="2495550" y="24145875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146</xdr:row>
      <xdr:rowOff>95250</xdr:rowOff>
    </xdr:from>
    <xdr:to>
      <xdr:col>4</xdr:col>
      <xdr:colOff>685800</xdr:colOff>
      <xdr:row>147</xdr:row>
      <xdr:rowOff>85725</xdr:rowOff>
    </xdr:to>
    <xdr:sp>
      <xdr:nvSpPr>
        <xdr:cNvPr id="176" name="Arc 239"/>
        <xdr:cNvSpPr>
          <a:spLocks/>
        </xdr:cNvSpPr>
      </xdr:nvSpPr>
      <xdr:spPr>
        <a:xfrm flipV="1">
          <a:off x="2867025" y="23993475"/>
          <a:ext cx="257175" cy="1524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144</xdr:row>
      <xdr:rowOff>142875</xdr:rowOff>
    </xdr:from>
    <xdr:to>
      <xdr:col>4</xdr:col>
      <xdr:colOff>695325</xdr:colOff>
      <xdr:row>146</xdr:row>
      <xdr:rowOff>28575</xdr:rowOff>
    </xdr:to>
    <xdr:sp>
      <xdr:nvSpPr>
        <xdr:cNvPr id="177" name="Arc 240"/>
        <xdr:cNvSpPr>
          <a:spLocks/>
        </xdr:cNvSpPr>
      </xdr:nvSpPr>
      <xdr:spPr>
        <a:xfrm flipH="1" flipV="1">
          <a:off x="2876550" y="23717250"/>
          <a:ext cx="257175" cy="2095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147</xdr:row>
      <xdr:rowOff>76200</xdr:rowOff>
    </xdr:from>
    <xdr:to>
      <xdr:col>4</xdr:col>
      <xdr:colOff>561975</xdr:colOff>
      <xdr:row>148</xdr:row>
      <xdr:rowOff>133350</xdr:rowOff>
    </xdr:to>
    <xdr:sp>
      <xdr:nvSpPr>
        <xdr:cNvPr id="178" name="Arc 241"/>
        <xdr:cNvSpPr>
          <a:spLocks/>
        </xdr:cNvSpPr>
      </xdr:nvSpPr>
      <xdr:spPr>
        <a:xfrm flipH="1" flipV="1">
          <a:off x="2876550" y="24136350"/>
          <a:ext cx="123825" cy="2190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149</xdr:row>
      <xdr:rowOff>0</xdr:rowOff>
    </xdr:from>
    <xdr:to>
      <xdr:col>5</xdr:col>
      <xdr:colOff>161925</xdr:colOff>
      <xdr:row>149</xdr:row>
      <xdr:rowOff>104775</xdr:rowOff>
    </xdr:to>
    <xdr:sp>
      <xdr:nvSpPr>
        <xdr:cNvPr id="179" name="Arc 242"/>
        <xdr:cNvSpPr>
          <a:spLocks/>
        </xdr:cNvSpPr>
      </xdr:nvSpPr>
      <xdr:spPr>
        <a:xfrm>
          <a:off x="3076575" y="24384000"/>
          <a:ext cx="352425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147</xdr:row>
      <xdr:rowOff>9525</xdr:rowOff>
    </xdr:from>
    <xdr:to>
      <xdr:col>4</xdr:col>
      <xdr:colOff>447675</xdr:colOff>
      <xdr:row>147</xdr:row>
      <xdr:rowOff>85725</xdr:rowOff>
    </xdr:to>
    <xdr:sp>
      <xdr:nvSpPr>
        <xdr:cNvPr id="180" name="Arc 243"/>
        <xdr:cNvSpPr>
          <a:spLocks/>
        </xdr:cNvSpPr>
      </xdr:nvSpPr>
      <xdr:spPr>
        <a:xfrm flipV="1">
          <a:off x="2619375" y="24069675"/>
          <a:ext cx="2667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147</xdr:row>
      <xdr:rowOff>142875</xdr:rowOff>
    </xdr:from>
    <xdr:to>
      <xdr:col>4</xdr:col>
      <xdr:colOff>76200</xdr:colOff>
      <xdr:row>149</xdr:row>
      <xdr:rowOff>104775</xdr:rowOff>
    </xdr:to>
    <xdr:sp>
      <xdr:nvSpPr>
        <xdr:cNvPr id="181" name="Arc 244"/>
        <xdr:cNvSpPr>
          <a:spLocks/>
        </xdr:cNvSpPr>
      </xdr:nvSpPr>
      <xdr:spPr>
        <a:xfrm flipH="1">
          <a:off x="2419350" y="24203025"/>
          <a:ext cx="95250" cy="2857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151</xdr:row>
      <xdr:rowOff>114300</xdr:rowOff>
    </xdr:from>
    <xdr:to>
      <xdr:col>3</xdr:col>
      <xdr:colOff>114300</xdr:colOff>
      <xdr:row>153</xdr:row>
      <xdr:rowOff>95250</xdr:rowOff>
    </xdr:to>
    <xdr:sp>
      <xdr:nvSpPr>
        <xdr:cNvPr id="182" name="Line 245"/>
        <xdr:cNvSpPr>
          <a:spLocks/>
        </xdr:cNvSpPr>
      </xdr:nvSpPr>
      <xdr:spPr>
        <a:xfrm>
          <a:off x="1943100" y="248221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153</xdr:row>
      <xdr:rowOff>95250</xdr:rowOff>
    </xdr:from>
    <xdr:to>
      <xdr:col>3</xdr:col>
      <xdr:colOff>190500</xdr:colOff>
      <xdr:row>153</xdr:row>
      <xdr:rowOff>95250</xdr:rowOff>
    </xdr:to>
    <xdr:sp>
      <xdr:nvSpPr>
        <xdr:cNvPr id="183" name="Line 246"/>
        <xdr:cNvSpPr>
          <a:spLocks/>
        </xdr:cNvSpPr>
      </xdr:nvSpPr>
      <xdr:spPr>
        <a:xfrm>
          <a:off x="1876425" y="25126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153</xdr:row>
      <xdr:rowOff>152400</xdr:rowOff>
    </xdr:from>
    <xdr:to>
      <xdr:col>3</xdr:col>
      <xdr:colOff>190500</xdr:colOff>
      <xdr:row>153</xdr:row>
      <xdr:rowOff>152400</xdr:rowOff>
    </xdr:to>
    <xdr:sp>
      <xdr:nvSpPr>
        <xdr:cNvPr id="184" name="Line 247"/>
        <xdr:cNvSpPr>
          <a:spLocks/>
        </xdr:cNvSpPr>
      </xdr:nvSpPr>
      <xdr:spPr>
        <a:xfrm>
          <a:off x="1885950" y="251841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153</xdr:row>
      <xdr:rowOff>152400</xdr:rowOff>
    </xdr:from>
    <xdr:to>
      <xdr:col>3</xdr:col>
      <xdr:colOff>133350</xdr:colOff>
      <xdr:row>155</xdr:row>
      <xdr:rowOff>114300</xdr:rowOff>
    </xdr:to>
    <xdr:sp>
      <xdr:nvSpPr>
        <xdr:cNvPr id="185" name="Line 248"/>
        <xdr:cNvSpPr>
          <a:spLocks/>
        </xdr:cNvSpPr>
      </xdr:nvSpPr>
      <xdr:spPr>
        <a:xfrm>
          <a:off x="1962150" y="251841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155</xdr:row>
      <xdr:rowOff>104775</xdr:rowOff>
    </xdr:from>
    <xdr:to>
      <xdr:col>3</xdr:col>
      <xdr:colOff>123825</xdr:colOff>
      <xdr:row>156</xdr:row>
      <xdr:rowOff>123825</xdr:rowOff>
    </xdr:to>
    <xdr:sp>
      <xdr:nvSpPr>
        <xdr:cNvPr id="186" name="Line 249"/>
        <xdr:cNvSpPr>
          <a:spLocks/>
        </xdr:cNvSpPr>
      </xdr:nvSpPr>
      <xdr:spPr>
        <a:xfrm flipH="1">
          <a:off x="1647825" y="25460325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156</xdr:row>
      <xdr:rowOff>47625</xdr:rowOff>
    </xdr:from>
    <xdr:to>
      <xdr:col>2</xdr:col>
      <xdr:colOff>504825</xdr:colOff>
      <xdr:row>157</xdr:row>
      <xdr:rowOff>0</xdr:rowOff>
    </xdr:to>
    <xdr:sp>
      <xdr:nvSpPr>
        <xdr:cNvPr id="187" name="Line 250"/>
        <xdr:cNvSpPr>
          <a:spLocks/>
        </xdr:cNvSpPr>
      </xdr:nvSpPr>
      <xdr:spPr>
        <a:xfrm>
          <a:off x="1590675" y="2556510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156</xdr:row>
      <xdr:rowOff>104775</xdr:rowOff>
    </xdr:from>
    <xdr:to>
      <xdr:col>2</xdr:col>
      <xdr:colOff>457200</xdr:colOff>
      <xdr:row>157</xdr:row>
      <xdr:rowOff>47625</xdr:rowOff>
    </xdr:to>
    <xdr:sp>
      <xdr:nvSpPr>
        <xdr:cNvPr id="188" name="Line 251"/>
        <xdr:cNvSpPr>
          <a:spLocks/>
        </xdr:cNvSpPr>
      </xdr:nvSpPr>
      <xdr:spPr>
        <a:xfrm>
          <a:off x="1562100" y="25622250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156</xdr:row>
      <xdr:rowOff>142875</xdr:rowOff>
    </xdr:from>
    <xdr:to>
      <xdr:col>2</xdr:col>
      <xdr:colOff>381000</xdr:colOff>
      <xdr:row>158</xdr:row>
      <xdr:rowOff>76200</xdr:rowOff>
    </xdr:to>
    <xdr:sp>
      <xdr:nvSpPr>
        <xdr:cNvPr id="189" name="Line 252"/>
        <xdr:cNvSpPr>
          <a:spLocks/>
        </xdr:cNvSpPr>
      </xdr:nvSpPr>
      <xdr:spPr>
        <a:xfrm flipH="1">
          <a:off x="1190625" y="25660350"/>
          <a:ext cx="4095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151</xdr:row>
      <xdr:rowOff>85725</xdr:rowOff>
    </xdr:from>
    <xdr:to>
      <xdr:col>3</xdr:col>
      <xdr:colOff>133350</xdr:colOff>
      <xdr:row>152</xdr:row>
      <xdr:rowOff>0</xdr:rowOff>
    </xdr:to>
    <xdr:sp>
      <xdr:nvSpPr>
        <xdr:cNvPr id="190" name="Oval 253"/>
        <xdr:cNvSpPr>
          <a:spLocks/>
        </xdr:cNvSpPr>
      </xdr:nvSpPr>
      <xdr:spPr>
        <a:xfrm>
          <a:off x="1885950" y="247935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158</xdr:row>
      <xdr:rowOff>47625</xdr:rowOff>
    </xdr:from>
    <xdr:to>
      <xdr:col>2</xdr:col>
      <xdr:colOff>76200</xdr:colOff>
      <xdr:row>158</xdr:row>
      <xdr:rowOff>123825</xdr:rowOff>
    </xdr:to>
    <xdr:sp>
      <xdr:nvSpPr>
        <xdr:cNvPr id="191" name="Oval 254"/>
        <xdr:cNvSpPr>
          <a:spLocks/>
        </xdr:cNvSpPr>
      </xdr:nvSpPr>
      <xdr:spPr>
        <a:xfrm>
          <a:off x="1219200" y="25888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158</xdr:row>
      <xdr:rowOff>47625</xdr:rowOff>
    </xdr:from>
    <xdr:to>
      <xdr:col>4</xdr:col>
      <xdr:colOff>161925</xdr:colOff>
      <xdr:row>158</xdr:row>
      <xdr:rowOff>123825</xdr:rowOff>
    </xdr:to>
    <xdr:sp>
      <xdr:nvSpPr>
        <xdr:cNvPr id="192" name="Oval 255"/>
        <xdr:cNvSpPr>
          <a:spLocks/>
        </xdr:cNvSpPr>
      </xdr:nvSpPr>
      <xdr:spPr>
        <a:xfrm>
          <a:off x="2524125" y="25888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155</xdr:row>
      <xdr:rowOff>57150</xdr:rowOff>
    </xdr:from>
    <xdr:to>
      <xdr:col>5</xdr:col>
      <xdr:colOff>400050</xdr:colOff>
      <xdr:row>155</xdr:row>
      <xdr:rowOff>57150</xdr:rowOff>
    </xdr:to>
    <xdr:sp>
      <xdr:nvSpPr>
        <xdr:cNvPr id="193" name="Line 257"/>
        <xdr:cNvSpPr>
          <a:spLocks/>
        </xdr:cNvSpPr>
      </xdr:nvSpPr>
      <xdr:spPr>
        <a:xfrm>
          <a:off x="3457575" y="25412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154</xdr:row>
      <xdr:rowOff>114300</xdr:rowOff>
    </xdr:from>
    <xdr:to>
      <xdr:col>5</xdr:col>
      <xdr:colOff>381000</xdr:colOff>
      <xdr:row>154</xdr:row>
      <xdr:rowOff>114300</xdr:rowOff>
    </xdr:to>
    <xdr:sp>
      <xdr:nvSpPr>
        <xdr:cNvPr id="194" name="Line 258"/>
        <xdr:cNvSpPr>
          <a:spLocks/>
        </xdr:cNvSpPr>
      </xdr:nvSpPr>
      <xdr:spPr>
        <a:xfrm>
          <a:off x="3438525" y="25307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155</xdr:row>
      <xdr:rowOff>0</xdr:rowOff>
    </xdr:from>
    <xdr:to>
      <xdr:col>5</xdr:col>
      <xdr:colOff>381000</xdr:colOff>
      <xdr:row>155</xdr:row>
      <xdr:rowOff>0</xdr:rowOff>
    </xdr:to>
    <xdr:sp>
      <xdr:nvSpPr>
        <xdr:cNvPr id="195" name="Line 259"/>
        <xdr:cNvSpPr>
          <a:spLocks/>
        </xdr:cNvSpPr>
      </xdr:nvSpPr>
      <xdr:spPr>
        <a:xfrm>
          <a:off x="3438525" y="253555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151</xdr:row>
      <xdr:rowOff>114300</xdr:rowOff>
    </xdr:from>
    <xdr:to>
      <xdr:col>6</xdr:col>
      <xdr:colOff>381000</xdr:colOff>
      <xdr:row>152</xdr:row>
      <xdr:rowOff>28575</xdr:rowOff>
    </xdr:to>
    <xdr:sp>
      <xdr:nvSpPr>
        <xdr:cNvPr id="196" name="Oval 260"/>
        <xdr:cNvSpPr>
          <a:spLocks/>
        </xdr:cNvSpPr>
      </xdr:nvSpPr>
      <xdr:spPr>
        <a:xfrm>
          <a:off x="4181475" y="248221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158</xdr:row>
      <xdr:rowOff>0</xdr:rowOff>
    </xdr:from>
    <xdr:to>
      <xdr:col>6</xdr:col>
      <xdr:colOff>400050</xdr:colOff>
      <xdr:row>158</xdr:row>
      <xdr:rowOff>76200</xdr:rowOff>
    </xdr:to>
    <xdr:sp>
      <xdr:nvSpPr>
        <xdr:cNvPr id="197" name="Oval 261"/>
        <xdr:cNvSpPr>
          <a:spLocks/>
        </xdr:cNvSpPr>
      </xdr:nvSpPr>
      <xdr:spPr>
        <a:xfrm>
          <a:off x="4200525" y="258413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152</xdr:row>
      <xdr:rowOff>47625</xdr:rowOff>
    </xdr:from>
    <xdr:to>
      <xdr:col>6</xdr:col>
      <xdr:colOff>342900</xdr:colOff>
      <xdr:row>154</xdr:row>
      <xdr:rowOff>114300</xdr:rowOff>
    </xdr:to>
    <xdr:sp>
      <xdr:nvSpPr>
        <xdr:cNvPr id="198" name="Line 263"/>
        <xdr:cNvSpPr>
          <a:spLocks/>
        </xdr:cNvSpPr>
      </xdr:nvSpPr>
      <xdr:spPr>
        <a:xfrm>
          <a:off x="4219575" y="249174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154</xdr:row>
      <xdr:rowOff>104775</xdr:rowOff>
    </xdr:from>
    <xdr:to>
      <xdr:col>6</xdr:col>
      <xdr:colOff>419100</xdr:colOff>
      <xdr:row>154</xdr:row>
      <xdr:rowOff>104775</xdr:rowOff>
    </xdr:to>
    <xdr:sp>
      <xdr:nvSpPr>
        <xdr:cNvPr id="199" name="Line 264"/>
        <xdr:cNvSpPr>
          <a:spLocks/>
        </xdr:cNvSpPr>
      </xdr:nvSpPr>
      <xdr:spPr>
        <a:xfrm>
          <a:off x="4162425" y="252984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154</xdr:row>
      <xdr:rowOff>152400</xdr:rowOff>
    </xdr:from>
    <xdr:to>
      <xdr:col>6</xdr:col>
      <xdr:colOff>428625</xdr:colOff>
      <xdr:row>154</xdr:row>
      <xdr:rowOff>152400</xdr:rowOff>
    </xdr:to>
    <xdr:sp>
      <xdr:nvSpPr>
        <xdr:cNvPr id="200" name="Line 265"/>
        <xdr:cNvSpPr>
          <a:spLocks/>
        </xdr:cNvSpPr>
      </xdr:nvSpPr>
      <xdr:spPr>
        <a:xfrm>
          <a:off x="4152900" y="25346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154</xdr:row>
      <xdr:rowOff>152400</xdr:rowOff>
    </xdr:from>
    <xdr:to>
      <xdr:col>6</xdr:col>
      <xdr:colOff>371475</xdr:colOff>
      <xdr:row>158</xdr:row>
      <xdr:rowOff>0</xdr:rowOff>
    </xdr:to>
    <xdr:sp>
      <xdr:nvSpPr>
        <xdr:cNvPr id="201" name="Line 266"/>
        <xdr:cNvSpPr>
          <a:spLocks/>
        </xdr:cNvSpPr>
      </xdr:nvSpPr>
      <xdr:spPr>
        <a:xfrm flipH="1" flipV="1">
          <a:off x="4238625" y="25346025"/>
          <a:ext cx="95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155</xdr:row>
      <xdr:rowOff>19050</xdr:rowOff>
    </xdr:from>
    <xdr:to>
      <xdr:col>6</xdr:col>
      <xdr:colOff>371475</xdr:colOff>
      <xdr:row>157</xdr:row>
      <xdr:rowOff>76200</xdr:rowOff>
    </xdr:to>
    <xdr:sp>
      <xdr:nvSpPr>
        <xdr:cNvPr id="202" name="Line 267"/>
        <xdr:cNvSpPr>
          <a:spLocks/>
        </xdr:cNvSpPr>
      </xdr:nvSpPr>
      <xdr:spPr>
        <a:xfrm flipH="1">
          <a:off x="4238625" y="25374600"/>
          <a:ext cx="9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211</xdr:row>
      <xdr:rowOff>104775</xdr:rowOff>
    </xdr:from>
    <xdr:to>
      <xdr:col>5</xdr:col>
      <xdr:colOff>238125</xdr:colOff>
      <xdr:row>213</xdr:row>
      <xdr:rowOff>123825</xdr:rowOff>
    </xdr:to>
    <xdr:sp>
      <xdr:nvSpPr>
        <xdr:cNvPr id="203" name="Freeform 268"/>
        <xdr:cNvSpPr>
          <a:spLocks/>
        </xdr:cNvSpPr>
      </xdr:nvSpPr>
      <xdr:spPr>
        <a:xfrm>
          <a:off x="3314700" y="34528125"/>
          <a:ext cx="190500" cy="342900"/>
        </a:xfrm>
        <a:custGeom>
          <a:pathLst>
            <a:path h="36" w="20">
              <a:moveTo>
                <a:pt x="20" y="0"/>
              </a:moveTo>
              <a:cubicBezTo>
                <a:pt x="10" y="2"/>
                <a:pt x="9" y="9"/>
                <a:pt x="7" y="18"/>
              </a:cubicBezTo>
              <a:cubicBezTo>
                <a:pt x="7" y="23"/>
                <a:pt x="9" y="36"/>
                <a:pt x="0" y="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233</xdr:row>
      <xdr:rowOff>9525</xdr:rowOff>
    </xdr:from>
    <xdr:to>
      <xdr:col>3</xdr:col>
      <xdr:colOff>390525</xdr:colOff>
      <xdr:row>234</xdr:row>
      <xdr:rowOff>85725</xdr:rowOff>
    </xdr:to>
    <xdr:sp>
      <xdr:nvSpPr>
        <xdr:cNvPr id="204" name="Oval 269"/>
        <xdr:cNvSpPr>
          <a:spLocks/>
        </xdr:cNvSpPr>
      </xdr:nvSpPr>
      <xdr:spPr>
        <a:xfrm>
          <a:off x="1971675" y="37995225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231</xdr:row>
      <xdr:rowOff>142875</xdr:rowOff>
    </xdr:from>
    <xdr:to>
      <xdr:col>3</xdr:col>
      <xdr:colOff>428625</xdr:colOff>
      <xdr:row>236</xdr:row>
      <xdr:rowOff>9525</xdr:rowOff>
    </xdr:to>
    <xdr:sp>
      <xdr:nvSpPr>
        <xdr:cNvPr id="205" name="Oval 270"/>
        <xdr:cNvSpPr>
          <a:spLocks/>
        </xdr:cNvSpPr>
      </xdr:nvSpPr>
      <xdr:spPr>
        <a:xfrm>
          <a:off x="1543050" y="37804725"/>
          <a:ext cx="714375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233</xdr:row>
      <xdr:rowOff>38100</xdr:rowOff>
    </xdr:from>
    <xdr:to>
      <xdr:col>3</xdr:col>
      <xdr:colOff>190500</xdr:colOff>
      <xdr:row>234</xdr:row>
      <xdr:rowOff>133350</xdr:rowOff>
    </xdr:to>
    <xdr:sp>
      <xdr:nvSpPr>
        <xdr:cNvPr id="206" name="Oval 271"/>
        <xdr:cNvSpPr>
          <a:spLocks/>
        </xdr:cNvSpPr>
      </xdr:nvSpPr>
      <xdr:spPr>
        <a:xfrm>
          <a:off x="1771650" y="38023800"/>
          <a:ext cx="2476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233</xdr:row>
      <xdr:rowOff>47625</xdr:rowOff>
    </xdr:from>
    <xdr:to>
      <xdr:col>3</xdr:col>
      <xdr:colOff>57150</xdr:colOff>
      <xdr:row>234</xdr:row>
      <xdr:rowOff>0</xdr:rowOff>
    </xdr:to>
    <xdr:sp>
      <xdr:nvSpPr>
        <xdr:cNvPr id="207" name="Line 272"/>
        <xdr:cNvSpPr>
          <a:spLocks/>
        </xdr:cNvSpPr>
      </xdr:nvSpPr>
      <xdr:spPr>
        <a:xfrm flipH="1">
          <a:off x="1752600" y="38033325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233</xdr:row>
      <xdr:rowOff>104775</xdr:rowOff>
    </xdr:from>
    <xdr:to>
      <xdr:col>3</xdr:col>
      <xdr:colOff>161925</xdr:colOff>
      <xdr:row>234</xdr:row>
      <xdr:rowOff>114300</xdr:rowOff>
    </xdr:to>
    <xdr:sp>
      <xdr:nvSpPr>
        <xdr:cNvPr id="208" name="Line 273"/>
        <xdr:cNvSpPr>
          <a:spLocks/>
        </xdr:cNvSpPr>
      </xdr:nvSpPr>
      <xdr:spPr>
        <a:xfrm flipH="1">
          <a:off x="1819275" y="38090475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233</xdr:row>
      <xdr:rowOff>66675</xdr:rowOff>
    </xdr:from>
    <xdr:to>
      <xdr:col>3</xdr:col>
      <xdr:colOff>133350</xdr:colOff>
      <xdr:row>234</xdr:row>
      <xdr:rowOff>76200</xdr:rowOff>
    </xdr:to>
    <xdr:sp>
      <xdr:nvSpPr>
        <xdr:cNvPr id="209" name="Line 274"/>
        <xdr:cNvSpPr>
          <a:spLocks/>
        </xdr:cNvSpPr>
      </xdr:nvSpPr>
      <xdr:spPr>
        <a:xfrm flipH="1">
          <a:off x="1800225" y="38052375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234</xdr:row>
      <xdr:rowOff>28575</xdr:rowOff>
    </xdr:from>
    <xdr:to>
      <xdr:col>3</xdr:col>
      <xdr:colOff>200025</xdr:colOff>
      <xdr:row>234</xdr:row>
      <xdr:rowOff>123825</xdr:rowOff>
    </xdr:to>
    <xdr:sp>
      <xdr:nvSpPr>
        <xdr:cNvPr id="210" name="Line 275"/>
        <xdr:cNvSpPr>
          <a:spLocks/>
        </xdr:cNvSpPr>
      </xdr:nvSpPr>
      <xdr:spPr>
        <a:xfrm flipH="1">
          <a:off x="1914525" y="38176200"/>
          <a:ext cx="114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240</xdr:row>
      <xdr:rowOff>152400</xdr:rowOff>
    </xdr:from>
    <xdr:to>
      <xdr:col>4</xdr:col>
      <xdr:colOff>476250</xdr:colOff>
      <xdr:row>241</xdr:row>
      <xdr:rowOff>0</xdr:rowOff>
    </xdr:to>
    <xdr:sp>
      <xdr:nvSpPr>
        <xdr:cNvPr id="211" name="Line 276"/>
        <xdr:cNvSpPr>
          <a:spLocks/>
        </xdr:cNvSpPr>
      </xdr:nvSpPr>
      <xdr:spPr>
        <a:xfrm flipV="1">
          <a:off x="1924050" y="39271575"/>
          <a:ext cx="990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237</xdr:row>
      <xdr:rowOff>85725</xdr:rowOff>
    </xdr:from>
    <xdr:to>
      <xdr:col>3</xdr:col>
      <xdr:colOff>419100</xdr:colOff>
      <xdr:row>239</xdr:row>
      <xdr:rowOff>114300</xdr:rowOff>
    </xdr:to>
    <xdr:sp>
      <xdr:nvSpPr>
        <xdr:cNvPr id="212" name="Arc 280"/>
        <xdr:cNvSpPr>
          <a:spLocks/>
        </xdr:cNvSpPr>
      </xdr:nvSpPr>
      <xdr:spPr>
        <a:xfrm flipH="1" flipV="1">
          <a:off x="2038350" y="38719125"/>
          <a:ext cx="209550" cy="3524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237</xdr:row>
      <xdr:rowOff>38100</xdr:rowOff>
    </xdr:from>
    <xdr:to>
      <xdr:col>3</xdr:col>
      <xdr:colOff>66675</xdr:colOff>
      <xdr:row>241</xdr:row>
      <xdr:rowOff>9525</xdr:rowOff>
    </xdr:to>
    <xdr:sp>
      <xdr:nvSpPr>
        <xdr:cNvPr id="213" name="Line 281"/>
        <xdr:cNvSpPr>
          <a:spLocks/>
        </xdr:cNvSpPr>
      </xdr:nvSpPr>
      <xdr:spPr>
        <a:xfrm flipV="1">
          <a:off x="1895475" y="386715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237</xdr:row>
      <xdr:rowOff>114300</xdr:rowOff>
    </xdr:from>
    <xdr:to>
      <xdr:col>4</xdr:col>
      <xdr:colOff>457200</xdr:colOff>
      <xdr:row>237</xdr:row>
      <xdr:rowOff>114300</xdr:rowOff>
    </xdr:to>
    <xdr:sp>
      <xdr:nvSpPr>
        <xdr:cNvPr id="214" name="Line 282"/>
        <xdr:cNvSpPr>
          <a:spLocks/>
        </xdr:cNvSpPr>
      </xdr:nvSpPr>
      <xdr:spPr>
        <a:xfrm>
          <a:off x="2066925" y="387477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239</xdr:row>
      <xdr:rowOff>123825</xdr:rowOff>
    </xdr:from>
    <xdr:to>
      <xdr:col>5</xdr:col>
      <xdr:colOff>28575</xdr:colOff>
      <xdr:row>239</xdr:row>
      <xdr:rowOff>123825</xdr:rowOff>
    </xdr:to>
    <xdr:sp>
      <xdr:nvSpPr>
        <xdr:cNvPr id="215" name="Line 286"/>
        <xdr:cNvSpPr>
          <a:spLocks/>
        </xdr:cNvSpPr>
      </xdr:nvSpPr>
      <xdr:spPr>
        <a:xfrm>
          <a:off x="2247900" y="390810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291</xdr:row>
      <xdr:rowOff>114300</xdr:rowOff>
    </xdr:from>
    <xdr:to>
      <xdr:col>2</xdr:col>
      <xdr:colOff>161925</xdr:colOff>
      <xdr:row>292</xdr:row>
      <xdr:rowOff>28575</xdr:rowOff>
    </xdr:to>
    <xdr:sp>
      <xdr:nvSpPr>
        <xdr:cNvPr id="216" name="Rectangle 288"/>
        <xdr:cNvSpPr>
          <a:spLocks/>
        </xdr:cNvSpPr>
      </xdr:nvSpPr>
      <xdr:spPr>
        <a:xfrm>
          <a:off x="1057275" y="47491650"/>
          <a:ext cx="323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291</xdr:row>
      <xdr:rowOff>123825</xdr:rowOff>
    </xdr:from>
    <xdr:to>
      <xdr:col>3</xdr:col>
      <xdr:colOff>295275</xdr:colOff>
      <xdr:row>292</xdr:row>
      <xdr:rowOff>38100</xdr:rowOff>
    </xdr:to>
    <xdr:sp>
      <xdr:nvSpPr>
        <xdr:cNvPr id="217" name="Rectangle 289"/>
        <xdr:cNvSpPr>
          <a:spLocks/>
        </xdr:cNvSpPr>
      </xdr:nvSpPr>
      <xdr:spPr>
        <a:xfrm>
          <a:off x="1800225" y="47501175"/>
          <a:ext cx="323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291</xdr:row>
      <xdr:rowOff>114300</xdr:rowOff>
    </xdr:from>
    <xdr:to>
      <xdr:col>4</xdr:col>
      <xdr:colOff>476250</xdr:colOff>
      <xdr:row>292</xdr:row>
      <xdr:rowOff>28575</xdr:rowOff>
    </xdr:to>
    <xdr:sp>
      <xdr:nvSpPr>
        <xdr:cNvPr id="218" name="Rectangle 290"/>
        <xdr:cNvSpPr>
          <a:spLocks/>
        </xdr:cNvSpPr>
      </xdr:nvSpPr>
      <xdr:spPr>
        <a:xfrm>
          <a:off x="2590800" y="47491650"/>
          <a:ext cx="323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291</xdr:row>
      <xdr:rowOff>123825</xdr:rowOff>
    </xdr:from>
    <xdr:to>
      <xdr:col>5</xdr:col>
      <xdr:colOff>409575</xdr:colOff>
      <xdr:row>292</xdr:row>
      <xdr:rowOff>38100</xdr:rowOff>
    </xdr:to>
    <xdr:sp>
      <xdr:nvSpPr>
        <xdr:cNvPr id="219" name="Rectangle 291"/>
        <xdr:cNvSpPr>
          <a:spLocks/>
        </xdr:cNvSpPr>
      </xdr:nvSpPr>
      <xdr:spPr>
        <a:xfrm>
          <a:off x="3352800" y="47501175"/>
          <a:ext cx="323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291</xdr:row>
      <xdr:rowOff>114300</xdr:rowOff>
    </xdr:from>
    <xdr:to>
      <xdr:col>6</xdr:col>
      <xdr:colOff>533400</xdr:colOff>
      <xdr:row>292</xdr:row>
      <xdr:rowOff>28575</xdr:rowOff>
    </xdr:to>
    <xdr:sp>
      <xdr:nvSpPr>
        <xdr:cNvPr id="220" name="Rectangle 292"/>
        <xdr:cNvSpPr>
          <a:spLocks/>
        </xdr:cNvSpPr>
      </xdr:nvSpPr>
      <xdr:spPr>
        <a:xfrm>
          <a:off x="4086225" y="47491650"/>
          <a:ext cx="323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291</xdr:row>
      <xdr:rowOff>142875</xdr:rowOff>
    </xdr:from>
    <xdr:to>
      <xdr:col>1</xdr:col>
      <xdr:colOff>438150</xdr:colOff>
      <xdr:row>291</xdr:row>
      <xdr:rowOff>142875</xdr:rowOff>
    </xdr:to>
    <xdr:sp>
      <xdr:nvSpPr>
        <xdr:cNvPr id="221" name="Line 293"/>
        <xdr:cNvSpPr>
          <a:spLocks/>
        </xdr:cNvSpPr>
      </xdr:nvSpPr>
      <xdr:spPr>
        <a:xfrm>
          <a:off x="714375" y="47520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291</xdr:row>
      <xdr:rowOff>142875</xdr:rowOff>
    </xdr:from>
    <xdr:to>
      <xdr:col>2</xdr:col>
      <xdr:colOff>590550</xdr:colOff>
      <xdr:row>291</xdr:row>
      <xdr:rowOff>142875</xdr:rowOff>
    </xdr:to>
    <xdr:sp>
      <xdr:nvSpPr>
        <xdr:cNvPr id="222" name="Line 294"/>
        <xdr:cNvSpPr>
          <a:spLocks/>
        </xdr:cNvSpPr>
      </xdr:nvSpPr>
      <xdr:spPr>
        <a:xfrm>
          <a:off x="1381125" y="4752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292</xdr:row>
      <xdr:rowOff>0</xdr:rowOff>
    </xdr:from>
    <xdr:to>
      <xdr:col>4</xdr:col>
      <xdr:colOff>152400</xdr:colOff>
      <xdr:row>292</xdr:row>
      <xdr:rowOff>0</xdr:rowOff>
    </xdr:to>
    <xdr:sp>
      <xdr:nvSpPr>
        <xdr:cNvPr id="223" name="Line 295"/>
        <xdr:cNvSpPr>
          <a:spLocks/>
        </xdr:cNvSpPr>
      </xdr:nvSpPr>
      <xdr:spPr>
        <a:xfrm>
          <a:off x="2124075" y="47539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291</xdr:row>
      <xdr:rowOff>152400</xdr:rowOff>
    </xdr:from>
    <xdr:to>
      <xdr:col>5</xdr:col>
      <xdr:colOff>85725</xdr:colOff>
      <xdr:row>291</xdr:row>
      <xdr:rowOff>152400</xdr:rowOff>
    </xdr:to>
    <xdr:sp>
      <xdr:nvSpPr>
        <xdr:cNvPr id="224" name="Line 296"/>
        <xdr:cNvSpPr>
          <a:spLocks/>
        </xdr:cNvSpPr>
      </xdr:nvSpPr>
      <xdr:spPr>
        <a:xfrm>
          <a:off x="2924175" y="475297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292</xdr:row>
      <xdr:rowOff>0</xdr:rowOff>
    </xdr:from>
    <xdr:to>
      <xdr:col>6</xdr:col>
      <xdr:colOff>209550</xdr:colOff>
      <xdr:row>292</xdr:row>
      <xdr:rowOff>0</xdr:rowOff>
    </xdr:to>
    <xdr:sp>
      <xdr:nvSpPr>
        <xdr:cNvPr id="225" name="Line 297"/>
        <xdr:cNvSpPr>
          <a:spLocks/>
        </xdr:cNvSpPr>
      </xdr:nvSpPr>
      <xdr:spPr>
        <a:xfrm>
          <a:off x="3686175" y="475392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296</xdr:row>
      <xdr:rowOff>0</xdr:rowOff>
    </xdr:from>
    <xdr:to>
      <xdr:col>7</xdr:col>
      <xdr:colOff>400050</xdr:colOff>
      <xdr:row>296</xdr:row>
      <xdr:rowOff>0</xdr:rowOff>
    </xdr:to>
    <xdr:sp>
      <xdr:nvSpPr>
        <xdr:cNvPr id="226" name="Line 298"/>
        <xdr:cNvSpPr>
          <a:spLocks/>
        </xdr:cNvSpPr>
      </xdr:nvSpPr>
      <xdr:spPr>
        <a:xfrm>
          <a:off x="704850" y="48186975"/>
          <a:ext cx="418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291</xdr:row>
      <xdr:rowOff>152400</xdr:rowOff>
    </xdr:from>
    <xdr:to>
      <xdr:col>7</xdr:col>
      <xdr:colOff>419100</xdr:colOff>
      <xdr:row>291</xdr:row>
      <xdr:rowOff>152400</xdr:rowOff>
    </xdr:to>
    <xdr:sp>
      <xdr:nvSpPr>
        <xdr:cNvPr id="227" name="Line 300"/>
        <xdr:cNvSpPr>
          <a:spLocks/>
        </xdr:cNvSpPr>
      </xdr:nvSpPr>
      <xdr:spPr>
        <a:xfrm>
          <a:off x="4419600" y="475297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291</xdr:row>
      <xdr:rowOff>152400</xdr:rowOff>
    </xdr:from>
    <xdr:to>
      <xdr:col>7</xdr:col>
      <xdr:colOff>409575</xdr:colOff>
      <xdr:row>296</xdr:row>
      <xdr:rowOff>0</xdr:rowOff>
    </xdr:to>
    <xdr:sp>
      <xdr:nvSpPr>
        <xdr:cNvPr id="228" name="Line 301"/>
        <xdr:cNvSpPr>
          <a:spLocks/>
        </xdr:cNvSpPr>
      </xdr:nvSpPr>
      <xdr:spPr>
        <a:xfrm>
          <a:off x="4895850" y="475297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291</xdr:row>
      <xdr:rowOff>133350</xdr:rowOff>
    </xdr:from>
    <xdr:to>
      <xdr:col>1</xdr:col>
      <xdr:colOff>419100</xdr:colOff>
      <xdr:row>291</xdr:row>
      <xdr:rowOff>133350</xdr:rowOff>
    </xdr:to>
    <xdr:sp>
      <xdr:nvSpPr>
        <xdr:cNvPr id="229" name="Line 303"/>
        <xdr:cNvSpPr>
          <a:spLocks/>
        </xdr:cNvSpPr>
      </xdr:nvSpPr>
      <xdr:spPr>
        <a:xfrm>
          <a:off x="742950" y="47510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291</xdr:row>
      <xdr:rowOff>114300</xdr:rowOff>
    </xdr:from>
    <xdr:to>
      <xdr:col>1</xdr:col>
      <xdr:colOff>390525</xdr:colOff>
      <xdr:row>293</xdr:row>
      <xdr:rowOff>152400</xdr:rowOff>
    </xdr:to>
    <xdr:sp>
      <xdr:nvSpPr>
        <xdr:cNvPr id="230" name="Line 305"/>
        <xdr:cNvSpPr>
          <a:spLocks/>
        </xdr:cNvSpPr>
      </xdr:nvSpPr>
      <xdr:spPr>
        <a:xfrm flipV="1">
          <a:off x="1000125" y="474916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292</xdr:row>
      <xdr:rowOff>0</xdr:rowOff>
    </xdr:from>
    <xdr:to>
      <xdr:col>3</xdr:col>
      <xdr:colOff>419100</xdr:colOff>
      <xdr:row>294</xdr:row>
      <xdr:rowOff>19050</xdr:rowOff>
    </xdr:to>
    <xdr:sp>
      <xdr:nvSpPr>
        <xdr:cNvPr id="231" name="Line 306"/>
        <xdr:cNvSpPr>
          <a:spLocks/>
        </xdr:cNvSpPr>
      </xdr:nvSpPr>
      <xdr:spPr>
        <a:xfrm flipV="1">
          <a:off x="2247900" y="475392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294</xdr:row>
      <xdr:rowOff>152400</xdr:rowOff>
    </xdr:from>
    <xdr:to>
      <xdr:col>1</xdr:col>
      <xdr:colOff>381000</xdr:colOff>
      <xdr:row>296</xdr:row>
      <xdr:rowOff>9525</xdr:rowOff>
    </xdr:to>
    <xdr:sp>
      <xdr:nvSpPr>
        <xdr:cNvPr id="232" name="Line 307"/>
        <xdr:cNvSpPr>
          <a:spLocks/>
        </xdr:cNvSpPr>
      </xdr:nvSpPr>
      <xdr:spPr>
        <a:xfrm flipV="1">
          <a:off x="990600" y="480155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295</xdr:row>
      <xdr:rowOff>9525</xdr:rowOff>
    </xdr:from>
    <xdr:to>
      <xdr:col>3</xdr:col>
      <xdr:colOff>428625</xdr:colOff>
      <xdr:row>296</xdr:row>
      <xdr:rowOff>0</xdr:rowOff>
    </xdr:to>
    <xdr:sp>
      <xdr:nvSpPr>
        <xdr:cNvPr id="233" name="Line 308"/>
        <xdr:cNvSpPr>
          <a:spLocks/>
        </xdr:cNvSpPr>
      </xdr:nvSpPr>
      <xdr:spPr>
        <a:xfrm flipV="1">
          <a:off x="2257425" y="480345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289</xdr:row>
      <xdr:rowOff>152400</xdr:rowOff>
    </xdr:from>
    <xdr:to>
      <xdr:col>2</xdr:col>
      <xdr:colOff>361950</xdr:colOff>
      <xdr:row>291</xdr:row>
      <xdr:rowOff>142875</xdr:rowOff>
    </xdr:to>
    <xdr:sp>
      <xdr:nvSpPr>
        <xdr:cNvPr id="234" name="Line 309"/>
        <xdr:cNvSpPr>
          <a:spLocks/>
        </xdr:cNvSpPr>
      </xdr:nvSpPr>
      <xdr:spPr>
        <a:xfrm>
          <a:off x="1581150" y="47205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289</xdr:row>
      <xdr:rowOff>152400</xdr:rowOff>
    </xdr:from>
    <xdr:to>
      <xdr:col>4</xdr:col>
      <xdr:colOff>304800</xdr:colOff>
      <xdr:row>291</xdr:row>
      <xdr:rowOff>104775</xdr:rowOff>
    </xdr:to>
    <xdr:sp>
      <xdr:nvSpPr>
        <xdr:cNvPr id="235" name="Line 310"/>
        <xdr:cNvSpPr>
          <a:spLocks/>
        </xdr:cNvSpPr>
      </xdr:nvSpPr>
      <xdr:spPr>
        <a:xfrm>
          <a:off x="2743200" y="472059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234</xdr:row>
      <xdr:rowOff>19050</xdr:rowOff>
    </xdr:from>
    <xdr:to>
      <xdr:col>3</xdr:col>
      <xdr:colOff>200025</xdr:colOff>
      <xdr:row>236</xdr:row>
      <xdr:rowOff>85725</xdr:rowOff>
    </xdr:to>
    <xdr:sp>
      <xdr:nvSpPr>
        <xdr:cNvPr id="236" name="Line 311"/>
        <xdr:cNvSpPr>
          <a:spLocks/>
        </xdr:cNvSpPr>
      </xdr:nvSpPr>
      <xdr:spPr>
        <a:xfrm>
          <a:off x="2028825" y="381666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233</xdr:row>
      <xdr:rowOff>152400</xdr:rowOff>
    </xdr:from>
    <xdr:to>
      <xdr:col>3</xdr:col>
      <xdr:colOff>438150</xdr:colOff>
      <xdr:row>236</xdr:row>
      <xdr:rowOff>123825</xdr:rowOff>
    </xdr:to>
    <xdr:sp>
      <xdr:nvSpPr>
        <xdr:cNvPr id="237" name="Line 312"/>
        <xdr:cNvSpPr>
          <a:spLocks/>
        </xdr:cNvSpPr>
      </xdr:nvSpPr>
      <xdr:spPr>
        <a:xfrm>
          <a:off x="2266950" y="381381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235</xdr:row>
      <xdr:rowOff>95250</xdr:rowOff>
    </xdr:from>
    <xdr:to>
      <xdr:col>3</xdr:col>
      <xdr:colOff>209550</xdr:colOff>
      <xdr:row>235</xdr:row>
      <xdr:rowOff>95250</xdr:rowOff>
    </xdr:to>
    <xdr:sp>
      <xdr:nvSpPr>
        <xdr:cNvPr id="238" name="Line 313"/>
        <xdr:cNvSpPr>
          <a:spLocks/>
        </xdr:cNvSpPr>
      </xdr:nvSpPr>
      <xdr:spPr>
        <a:xfrm>
          <a:off x="1438275" y="38404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114300</xdr:rowOff>
    </xdr:from>
    <xdr:to>
      <xdr:col>3</xdr:col>
      <xdr:colOff>428625</xdr:colOff>
      <xdr:row>236</xdr:row>
      <xdr:rowOff>114300</xdr:rowOff>
    </xdr:to>
    <xdr:sp>
      <xdr:nvSpPr>
        <xdr:cNvPr id="239" name="Line 314"/>
        <xdr:cNvSpPr>
          <a:spLocks/>
        </xdr:cNvSpPr>
      </xdr:nvSpPr>
      <xdr:spPr>
        <a:xfrm>
          <a:off x="1219200" y="385857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237</xdr:row>
      <xdr:rowOff>142875</xdr:rowOff>
    </xdr:from>
    <xdr:to>
      <xdr:col>3</xdr:col>
      <xdr:colOff>209550</xdr:colOff>
      <xdr:row>241</xdr:row>
      <xdr:rowOff>19050</xdr:rowOff>
    </xdr:to>
    <xdr:sp>
      <xdr:nvSpPr>
        <xdr:cNvPr id="240" name="Line 315"/>
        <xdr:cNvSpPr>
          <a:spLocks/>
        </xdr:cNvSpPr>
      </xdr:nvSpPr>
      <xdr:spPr>
        <a:xfrm>
          <a:off x="2038350" y="387762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239</xdr:row>
      <xdr:rowOff>123825</xdr:rowOff>
    </xdr:from>
    <xdr:to>
      <xdr:col>3</xdr:col>
      <xdr:colOff>438150</xdr:colOff>
      <xdr:row>241</xdr:row>
      <xdr:rowOff>28575</xdr:rowOff>
    </xdr:to>
    <xdr:sp>
      <xdr:nvSpPr>
        <xdr:cNvPr id="241" name="Line 316"/>
        <xdr:cNvSpPr>
          <a:spLocks/>
        </xdr:cNvSpPr>
      </xdr:nvSpPr>
      <xdr:spPr>
        <a:xfrm flipH="1">
          <a:off x="2257425" y="3908107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133</xdr:row>
      <xdr:rowOff>95250</xdr:rowOff>
    </xdr:from>
    <xdr:to>
      <xdr:col>5</xdr:col>
      <xdr:colOff>447675</xdr:colOff>
      <xdr:row>133</xdr:row>
      <xdr:rowOff>95250</xdr:rowOff>
    </xdr:to>
    <xdr:sp>
      <xdr:nvSpPr>
        <xdr:cNvPr id="242" name="Line 317"/>
        <xdr:cNvSpPr>
          <a:spLocks/>
        </xdr:cNvSpPr>
      </xdr:nvSpPr>
      <xdr:spPr>
        <a:xfrm flipH="1">
          <a:off x="3505200" y="2188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ndulkar.tripod.com/index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5" max="5" width="12.421875" style="0" bestFit="1" customWidth="1"/>
  </cols>
  <sheetData>
    <row r="1" spans="1:6" ht="18">
      <c r="A1" s="1"/>
      <c r="B1" s="1"/>
      <c r="C1" s="1"/>
      <c r="D1" s="1" t="s">
        <v>2</v>
      </c>
      <c r="F1" s="3"/>
    </row>
    <row r="2" spans="1:9" ht="18">
      <c r="A2" s="1" t="s">
        <v>1</v>
      </c>
      <c r="B2" s="1"/>
      <c r="C2" s="1"/>
      <c r="D2" s="1"/>
      <c r="F2" s="3"/>
      <c r="H2" s="18"/>
      <c r="I2" s="18"/>
    </row>
    <row r="3" spans="1:9" ht="18">
      <c r="A3" s="1" t="s">
        <v>0</v>
      </c>
      <c r="B3" s="1"/>
      <c r="C3" s="1"/>
      <c r="D3" s="1"/>
      <c r="G3" s="18"/>
      <c r="H3" s="18"/>
      <c r="I3" s="18"/>
    </row>
    <row r="4" spans="7:9" ht="12.75">
      <c r="G4" s="18"/>
      <c r="H4" s="18"/>
      <c r="I4" s="18"/>
    </row>
    <row r="5" spans="1:9" ht="12.75">
      <c r="A5" s="3" t="s">
        <v>4</v>
      </c>
      <c r="B5" s="3"/>
      <c r="C5" s="3" t="s">
        <v>3</v>
      </c>
      <c r="G5" s="18"/>
      <c r="I5" s="18"/>
    </row>
    <row r="6" spans="1:9" ht="12.75">
      <c r="A6" s="6">
        <v>5.1</v>
      </c>
      <c r="C6" t="s">
        <v>5</v>
      </c>
      <c r="G6" s="18"/>
      <c r="I6" s="18"/>
    </row>
    <row r="7" spans="1:3" ht="12.75">
      <c r="A7" s="6">
        <v>5.2</v>
      </c>
      <c r="C7" t="s">
        <v>48</v>
      </c>
    </row>
    <row r="8" spans="1:3" ht="12.75">
      <c r="A8" s="6">
        <v>5.3</v>
      </c>
      <c r="C8" t="s">
        <v>49</v>
      </c>
    </row>
    <row r="9" spans="1:3" ht="12.75">
      <c r="A9" s="6">
        <v>5.4</v>
      </c>
      <c r="C9" t="s">
        <v>80</v>
      </c>
    </row>
    <row r="10" spans="1:3" ht="12.75">
      <c r="A10" s="6">
        <v>5.5</v>
      </c>
      <c r="C10" t="s">
        <v>103</v>
      </c>
    </row>
    <row r="11" spans="1:3" ht="12.75">
      <c r="A11" s="6">
        <v>5.6</v>
      </c>
      <c r="C11" t="s">
        <v>132</v>
      </c>
    </row>
    <row r="12" spans="1:3" ht="12.75">
      <c r="A12" s="6">
        <v>5.7</v>
      </c>
      <c r="C12" s="17" t="s">
        <v>183</v>
      </c>
    </row>
    <row r="13" spans="1:3" ht="12.75">
      <c r="A13" s="6">
        <v>5.8</v>
      </c>
      <c r="B13" s="7"/>
      <c r="C13" s="17" t="s">
        <v>185</v>
      </c>
    </row>
    <row r="14" ht="12.75">
      <c r="A14" s="7"/>
    </row>
    <row r="15" ht="12.75">
      <c r="A15" s="8"/>
    </row>
    <row r="16" spans="1:2" ht="15">
      <c r="A16" s="2" t="s">
        <v>261</v>
      </c>
      <c r="B16" s="22" t="s">
        <v>262</v>
      </c>
    </row>
    <row r="17" spans="1:2" ht="15">
      <c r="A17" s="23"/>
      <c r="B17" s="22" t="s">
        <v>263</v>
      </c>
    </row>
    <row r="20" spans="1:2" ht="12.75">
      <c r="A20" s="3" t="s">
        <v>6</v>
      </c>
      <c r="B20" s="3" t="s">
        <v>5</v>
      </c>
    </row>
    <row r="21" spans="2:9" ht="12.75">
      <c r="B21" s="19" t="s">
        <v>9</v>
      </c>
      <c r="C21" s="19"/>
      <c r="D21" s="19"/>
      <c r="E21" s="19"/>
      <c r="F21" s="19"/>
      <c r="G21" s="19"/>
      <c r="H21" s="19"/>
      <c r="I21" s="19"/>
    </row>
    <row r="22" spans="2:9" ht="12.75">
      <c r="B22" s="19"/>
      <c r="C22" s="19"/>
      <c r="D22" s="19"/>
      <c r="E22" s="19"/>
      <c r="F22" s="19"/>
      <c r="G22" s="19"/>
      <c r="H22" s="19" t="s">
        <v>7</v>
      </c>
      <c r="I22" s="19"/>
    </row>
    <row r="23" spans="2:9" ht="12.75">
      <c r="B23" s="19"/>
      <c r="C23" s="19" t="s">
        <v>8</v>
      </c>
      <c r="D23" s="19"/>
      <c r="E23" s="19"/>
      <c r="F23" s="19"/>
      <c r="G23" s="19"/>
      <c r="H23" s="19"/>
      <c r="I23" s="19"/>
    </row>
    <row r="24" spans="2:9" ht="12.75">
      <c r="B24" s="19"/>
      <c r="C24" s="19"/>
      <c r="D24" s="19"/>
      <c r="E24" s="19"/>
      <c r="F24" s="19"/>
      <c r="G24" s="19"/>
      <c r="H24" s="19"/>
      <c r="I24" s="19"/>
    </row>
    <row r="25" spans="2:9" ht="12.75">
      <c r="B25" s="19"/>
      <c r="C25" s="19"/>
      <c r="D25" s="19"/>
      <c r="E25" s="19"/>
      <c r="F25" s="19"/>
      <c r="G25" s="19"/>
      <c r="H25" s="19"/>
      <c r="I25" s="19"/>
    </row>
    <row r="26" spans="2:9" ht="12.75">
      <c r="B26" s="19"/>
      <c r="C26" s="19"/>
      <c r="D26" s="19"/>
      <c r="E26" s="19"/>
      <c r="F26" s="19"/>
      <c r="G26" s="19"/>
      <c r="H26" s="19"/>
      <c r="I26" s="19"/>
    </row>
    <row r="27" spans="2:9" ht="12.75">
      <c r="B27" s="19"/>
      <c r="C27" s="19"/>
      <c r="D27" s="19"/>
      <c r="E27" s="19"/>
      <c r="F27" s="19"/>
      <c r="G27" s="19"/>
      <c r="H27" s="19"/>
      <c r="I27" s="19"/>
    </row>
    <row r="28" spans="2:9" ht="12.75">
      <c r="B28" s="19"/>
      <c r="C28" s="19"/>
      <c r="D28" s="19"/>
      <c r="E28" s="19"/>
      <c r="F28" s="19"/>
      <c r="G28" s="19"/>
      <c r="H28" s="19"/>
      <c r="I28" s="19"/>
    </row>
    <row r="29" spans="2:9" ht="12.75">
      <c r="B29" s="19"/>
      <c r="C29" s="19"/>
      <c r="D29" s="19"/>
      <c r="E29" s="19"/>
      <c r="F29" s="19"/>
      <c r="G29" s="19"/>
      <c r="H29" s="19"/>
      <c r="I29" s="19"/>
    </row>
    <row r="30" spans="2:9" ht="12.75">
      <c r="B30" s="19"/>
      <c r="C30" s="19"/>
      <c r="D30" s="19"/>
      <c r="E30" s="19"/>
      <c r="F30" s="19"/>
      <c r="G30" s="19"/>
      <c r="H30" s="19"/>
      <c r="I30" s="19"/>
    </row>
    <row r="31" spans="2:9" ht="12.75">
      <c r="B31" s="19"/>
      <c r="C31" s="19"/>
      <c r="D31" s="19"/>
      <c r="E31" s="19"/>
      <c r="F31" s="19"/>
      <c r="G31" s="19"/>
      <c r="H31" s="19"/>
      <c r="I31" s="19"/>
    </row>
    <row r="32" spans="2:9" ht="12.75">
      <c r="B32" s="19"/>
      <c r="C32" s="19"/>
      <c r="D32" s="19"/>
      <c r="E32" s="19"/>
      <c r="F32" s="19"/>
      <c r="G32" s="19"/>
      <c r="H32" s="19"/>
      <c r="I32" s="19"/>
    </row>
    <row r="33" spans="2:9" ht="12.75">
      <c r="B33" s="19" t="s">
        <v>10</v>
      </c>
      <c r="C33" s="19"/>
      <c r="D33" s="19"/>
      <c r="E33" s="19"/>
      <c r="F33" s="19"/>
      <c r="G33" s="19"/>
      <c r="H33" s="19"/>
      <c r="I33" s="19"/>
    </row>
    <row r="34" spans="2:9" ht="12.75">
      <c r="B34" s="19" t="s">
        <v>21</v>
      </c>
      <c r="C34" s="19"/>
      <c r="D34" s="19"/>
      <c r="E34" s="19"/>
      <c r="F34" s="19"/>
      <c r="G34" s="19"/>
      <c r="H34" s="19"/>
      <c r="I34" s="19"/>
    </row>
    <row r="35" spans="2:9" ht="12.75">
      <c r="B35" s="19" t="s">
        <v>258</v>
      </c>
      <c r="C35" s="19"/>
      <c r="D35" s="19"/>
      <c r="E35" s="19"/>
      <c r="F35" s="19"/>
      <c r="G35" s="19"/>
      <c r="H35" s="19"/>
      <c r="I35" s="19"/>
    </row>
    <row r="36" spans="2:9" ht="12.75">
      <c r="B36" s="19" t="s">
        <v>259</v>
      </c>
      <c r="C36" s="19"/>
      <c r="D36" s="19"/>
      <c r="E36" s="19"/>
      <c r="F36" s="19"/>
      <c r="G36" s="19"/>
      <c r="H36" s="19"/>
      <c r="I36" s="19"/>
    </row>
    <row r="38" spans="1:4" ht="12.75">
      <c r="A38" s="3" t="s">
        <v>11</v>
      </c>
      <c r="B38" t="s">
        <v>12</v>
      </c>
      <c r="D38" s="4" t="s">
        <v>13</v>
      </c>
    </row>
    <row r="39" spans="2:4" ht="12.75">
      <c r="B39" t="s">
        <v>14</v>
      </c>
      <c r="D39" s="4" t="s">
        <v>15</v>
      </c>
    </row>
    <row r="41" ht="12.75">
      <c r="B41" t="s">
        <v>16</v>
      </c>
    </row>
    <row r="42" spans="2:7" ht="12.75">
      <c r="B42" t="s">
        <v>7</v>
      </c>
      <c r="D42" s="4" t="s">
        <v>17</v>
      </c>
      <c r="G42" s="21" t="s">
        <v>19</v>
      </c>
    </row>
    <row r="43" spans="2:7" ht="12.75">
      <c r="B43" t="s">
        <v>8</v>
      </c>
      <c r="D43" s="4" t="s">
        <v>18</v>
      </c>
      <c r="G43" s="21" t="s">
        <v>19</v>
      </c>
    </row>
    <row r="46" ht="12.75">
      <c r="E46" s="2" t="s">
        <v>20</v>
      </c>
    </row>
    <row r="47" ht="12.75"/>
    <row r="48" spans="1:4" ht="12.75">
      <c r="A48" s="3" t="s">
        <v>22</v>
      </c>
      <c r="B48" s="3" t="s">
        <v>48</v>
      </c>
      <c r="C48" s="3"/>
      <c r="D48" s="3"/>
    </row>
    <row r="49" spans="2:6" ht="12.75">
      <c r="B49" s="19" t="s">
        <v>45</v>
      </c>
      <c r="C49" s="19"/>
      <c r="D49" s="19"/>
      <c r="E49" s="19"/>
      <c r="F49" s="19"/>
    </row>
    <row r="50" spans="2:6" ht="12.75">
      <c r="B50" s="19" t="s">
        <v>23</v>
      </c>
      <c r="C50" s="19"/>
      <c r="D50" s="19"/>
      <c r="E50" s="19"/>
      <c r="F50" s="19"/>
    </row>
    <row r="51" spans="2:6" ht="12.75">
      <c r="B51" s="19" t="s">
        <v>46</v>
      </c>
      <c r="C51" s="19"/>
      <c r="D51" s="19"/>
      <c r="E51" s="19"/>
      <c r="F51" s="19"/>
    </row>
    <row r="52" spans="2:6" ht="12.75">
      <c r="B52" s="19" t="s">
        <v>24</v>
      </c>
      <c r="C52" s="19"/>
      <c r="D52" s="19"/>
      <c r="E52" s="19"/>
      <c r="F52" s="19"/>
    </row>
    <row r="54" ht="12.75">
      <c r="A54" s="3" t="s">
        <v>11</v>
      </c>
    </row>
    <row r="55" ht="12.75">
      <c r="I55" t="s">
        <v>7</v>
      </c>
    </row>
    <row r="56" ht="12.75">
      <c r="D56" t="s">
        <v>8</v>
      </c>
    </row>
    <row r="66" spans="2:3" ht="12.75">
      <c r="B66" t="s">
        <v>12</v>
      </c>
      <c r="C66" s="4" t="s">
        <v>260</v>
      </c>
    </row>
    <row r="67" spans="2:5" ht="12.75">
      <c r="B67" t="s">
        <v>12</v>
      </c>
      <c r="E67">
        <v>0.54</v>
      </c>
    </row>
    <row r="68" spans="2:3" ht="12.75">
      <c r="B68" t="s">
        <v>14</v>
      </c>
      <c r="C68" s="4" t="s">
        <v>25</v>
      </c>
    </row>
    <row r="69" spans="2:5" ht="12.75">
      <c r="B69" t="s">
        <v>14</v>
      </c>
      <c r="E69">
        <v>0.52</v>
      </c>
    </row>
    <row r="70" ht="12.75">
      <c r="B70" t="s">
        <v>26</v>
      </c>
    </row>
    <row r="71" spans="2:5" ht="12.75">
      <c r="B71" t="s">
        <v>7</v>
      </c>
      <c r="E71" s="4" t="s">
        <v>17</v>
      </c>
    </row>
    <row r="72" ht="12.75">
      <c r="E72" s="4">
        <f>(1/3)*67:67</f>
        <v>0.18</v>
      </c>
    </row>
    <row r="73" spans="2:5" ht="12.75">
      <c r="B73" t="s">
        <v>8</v>
      </c>
      <c r="E73" s="4" t="s">
        <v>18</v>
      </c>
    </row>
    <row r="74" ht="12.75">
      <c r="E74" s="4">
        <f>(1/2)*(69:69-(1/3)*67:67)</f>
        <v>0.17</v>
      </c>
    </row>
    <row r="75" spans="1:8" ht="12.75">
      <c r="B75" s="3" t="s">
        <v>28</v>
      </c>
      <c r="H75" s="5" t="s">
        <v>27</v>
      </c>
    </row>
    <row r="81" spans="2:5" ht="12.75">
      <c r="B81" t="s">
        <v>29</v>
      </c>
      <c r="E81" s="4" t="s">
        <v>30</v>
      </c>
    </row>
    <row r="82" spans="2:6" ht="12.75">
      <c r="B82" t="s">
        <v>35</v>
      </c>
      <c r="E82" s="4">
        <f>E72+3*E74</f>
        <v>0.69</v>
      </c>
      <c r="F82" t="s">
        <v>43</v>
      </c>
    </row>
    <row r="83" spans="2:6" ht="12.75">
      <c r="B83" t="s">
        <v>35</v>
      </c>
      <c r="E83">
        <v>6.9E-07</v>
      </c>
      <c r="F83" t="s">
        <v>44</v>
      </c>
    </row>
    <row r="84" spans="2:6" ht="12.75">
      <c r="B84" t="s">
        <v>31</v>
      </c>
      <c r="E84">
        <v>33</v>
      </c>
      <c r="F84" t="s">
        <v>32</v>
      </c>
    </row>
    <row r="85" spans="2:5" ht="12.75">
      <c r="B85" t="s">
        <v>36</v>
      </c>
      <c r="E85" t="s">
        <v>37</v>
      </c>
    </row>
    <row r="86" spans="2:6" ht="12.75">
      <c r="B86" t="s">
        <v>38</v>
      </c>
      <c r="E86">
        <f>2*3.1416*50</f>
        <v>314.15999999999997</v>
      </c>
      <c r="F86" t="s">
        <v>39</v>
      </c>
    </row>
    <row r="87" spans="2:6" ht="12.75">
      <c r="B87" t="s">
        <v>40</v>
      </c>
      <c r="C87" t="s">
        <v>41</v>
      </c>
      <c r="E87">
        <v>10</v>
      </c>
      <c r="F87" t="s">
        <v>42</v>
      </c>
    </row>
    <row r="88" spans="2:5" ht="12.75">
      <c r="B88" t="s">
        <v>33</v>
      </c>
      <c r="C88" t="s">
        <v>34</v>
      </c>
      <c r="E88" s="4" t="s">
        <v>47</v>
      </c>
    </row>
    <row r="89" spans="5:8" ht="12.75">
      <c r="E89" s="4">
        <f>E84*E84*E86*E83*E87*1000</f>
        <v>2360.629656</v>
      </c>
      <c r="F89" t="s">
        <v>33</v>
      </c>
      <c r="H89" s="21" t="s">
        <v>19</v>
      </c>
    </row>
    <row r="91" ht="12.75">
      <c r="E91" s="2" t="s">
        <v>20</v>
      </c>
    </row>
    <row r="93" spans="1:2" ht="12.75">
      <c r="A93" s="3" t="s">
        <v>50</v>
      </c>
      <c r="B93" s="3" t="s">
        <v>49</v>
      </c>
    </row>
    <row r="94" ht="12.75">
      <c r="B94" s="19" t="s">
        <v>76</v>
      </c>
    </row>
    <row r="95" ht="12.75">
      <c r="B95" s="19" t="s">
        <v>51</v>
      </c>
    </row>
    <row r="96" ht="12.75">
      <c r="B96" s="19" t="s">
        <v>77</v>
      </c>
    </row>
    <row r="98" spans="1:7" ht="12.75">
      <c r="A98" s="3" t="s">
        <v>11</v>
      </c>
      <c r="G98" t="s">
        <v>52</v>
      </c>
    </row>
    <row r="101" ht="12.75">
      <c r="G101" t="s">
        <v>65</v>
      </c>
    </row>
    <row r="103" spans="2:6" ht="12.75">
      <c r="B103" t="s">
        <v>66</v>
      </c>
      <c r="C103" t="s">
        <v>78</v>
      </c>
      <c r="E103">
        <v>1.25</v>
      </c>
      <c r="F103" t="s">
        <v>53</v>
      </c>
    </row>
    <row r="104" spans="2:6" ht="12.75">
      <c r="B104" t="s">
        <v>54</v>
      </c>
      <c r="C104" t="s">
        <v>55</v>
      </c>
      <c r="E104">
        <v>0.8</v>
      </c>
      <c r="F104" t="s">
        <v>53</v>
      </c>
    </row>
    <row r="105" spans="2:6" ht="12.75">
      <c r="B105" t="s">
        <v>56</v>
      </c>
      <c r="C105" t="s">
        <v>57</v>
      </c>
      <c r="E105">
        <f>E103+2*E104</f>
        <v>2.85</v>
      </c>
      <c r="F105" t="s">
        <v>53</v>
      </c>
    </row>
    <row r="106" spans="2:6" ht="12.75">
      <c r="B106" t="s">
        <v>38</v>
      </c>
      <c r="C106" t="s">
        <v>58</v>
      </c>
      <c r="E106">
        <v>314</v>
      </c>
      <c r="F106" t="s">
        <v>39</v>
      </c>
    </row>
    <row r="107" spans="2:6" ht="12.75">
      <c r="B107" t="s">
        <v>40</v>
      </c>
      <c r="C107" t="s">
        <v>41</v>
      </c>
      <c r="E107">
        <v>2400</v>
      </c>
      <c r="F107" t="s">
        <v>74</v>
      </c>
    </row>
    <row r="108" spans="2:5" ht="12.75">
      <c r="B108" s="9" t="s">
        <v>59</v>
      </c>
      <c r="C108" t="s">
        <v>61</v>
      </c>
      <c r="E108">
        <v>3.5</v>
      </c>
    </row>
    <row r="109" spans="2:5" ht="12.75">
      <c r="B109" s="9" t="s">
        <v>60</v>
      </c>
      <c r="C109" t="s">
        <v>62</v>
      </c>
      <c r="E109">
        <f>0.000000001/(36*3.1416)</f>
        <v>8.84192060662649E-12</v>
      </c>
    </row>
    <row r="110" spans="2:5" ht="12.75">
      <c r="B110" t="s">
        <v>68</v>
      </c>
      <c r="E110" s="12">
        <f>LN(E105/E103)</f>
        <v>0.8241754429663495</v>
      </c>
    </row>
    <row r="111" spans="2:5" ht="12.75">
      <c r="B111" t="s">
        <v>63</v>
      </c>
      <c r="C111" t="s">
        <v>64</v>
      </c>
      <c r="E111" s="10" t="s">
        <v>67</v>
      </c>
    </row>
    <row r="112" spans="5:6" ht="12.75">
      <c r="E112" s="13">
        <f>(2*3.1416*E109*E108*E107/E110)</f>
        <v>5.662224841194648E-07</v>
      </c>
      <c r="F112" t="s">
        <v>69</v>
      </c>
    </row>
    <row r="113" spans="2:6" ht="12.75">
      <c r="B113" t="s">
        <v>70</v>
      </c>
      <c r="E113">
        <v>6600</v>
      </c>
      <c r="F113" t="s">
        <v>71</v>
      </c>
    </row>
    <row r="114" spans="2:5" ht="12.75">
      <c r="B114" t="s">
        <v>72</v>
      </c>
      <c r="E114" s="4" t="s">
        <v>73</v>
      </c>
    </row>
    <row r="115" spans="5:7" ht="12.75">
      <c r="E115" s="11">
        <f>E113*E113*E106*E112/1000</f>
        <v>7.74470054218858</v>
      </c>
      <c r="F115" t="s">
        <v>75</v>
      </c>
      <c r="G115" s="21" t="s">
        <v>19</v>
      </c>
    </row>
    <row r="117" ht="12.75">
      <c r="E117" s="2" t="s">
        <v>20</v>
      </c>
    </row>
    <row r="118" spans="1:2" ht="12.75">
      <c r="A118" s="3" t="s">
        <v>79</v>
      </c>
      <c r="B118" s="3" t="s">
        <v>80</v>
      </c>
    </row>
    <row r="119" spans="1:2" ht="12.75">
      <c r="B119" s="19" t="s">
        <v>99</v>
      </c>
    </row>
    <row r="120" ht="12.75">
      <c r="B120" s="19" t="s">
        <v>100</v>
      </c>
    </row>
    <row r="121" ht="12.75">
      <c r="B121" s="19" t="s">
        <v>101</v>
      </c>
    </row>
    <row r="122" ht="12.75">
      <c r="B122" s="19" t="s">
        <v>81</v>
      </c>
    </row>
    <row r="123" ht="12.75">
      <c r="B123" s="19" t="s">
        <v>82</v>
      </c>
    </row>
    <row r="125" spans="1:8" ht="12.75">
      <c r="A125" s="3" t="s">
        <v>11</v>
      </c>
      <c r="H125" t="s">
        <v>84</v>
      </c>
    </row>
    <row r="126" ht="12.75">
      <c r="C126" t="s">
        <v>83</v>
      </c>
    </row>
    <row r="134" spans="6:7" ht="12.75">
      <c r="F134" s="14" t="s">
        <v>92</v>
      </c>
      <c r="G134" t="s">
        <v>93</v>
      </c>
    </row>
    <row r="140" ht="12.75">
      <c r="F140" t="s">
        <v>83</v>
      </c>
    </row>
    <row r="141" ht="12.75">
      <c r="C141" t="s">
        <v>84</v>
      </c>
    </row>
    <row r="142" ht="12.75">
      <c r="E142" s="7" t="s">
        <v>92</v>
      </c>
    </row>
    <row r="145" ht="12.75"/>
    <row r="147" spans="5:6" ht="12.75">
      <c r="E147" t="s">
        <v>85</v>
      </c>
      <c r="F147" t="s">
        <v>84</v>
      </c>
    </row>
    <row r="148" spans="4:6" ht="12.75">
      <c r="D148" s="14" t="s">
        <v>84</v>
      </c>
      <c r="F148" t="s">
        <v>85</v>
      </c>
    </row>
    <row r="150" ht="12.75">
      <c r="E150" s="14" t="s">
        <v>86</v>
      </c>
    </row>
    <row r="152" spans="4:7" ht="12.75">
      <c r="D152" s="7" t="s">
        <v>87</v>
      </c>
      <c r="G152" s="14" t="s">
        <v>87</v>
      </c>
    </row>
    <row r="154" ht="12.75">
      <c r="D154" s="14" t="s">
        <v>90</v>
      </c>
    </row>
    <row r="155" ht="12.75">
      <c r="H155" t="s">
        <v>91</v>
      </c>
    </row>
    <row r="156" ht="12.75">
      <c r="D156" t="s">
        <v>92</v>
      </c>
    </row>
    <row r="157" spans="4:7" ht="12.75">
      <c r="D157" t="s">
        <v>90</v>
      </c>
      <c r="G157" s="7" t="s">
        <v>96</v>
      </c>
    </row>
    <row r="158" ht="12.75">
      <c r="G158" s="14" t="s">
        <v>88</v>
      </c>
    </row>
    <row r="159" spans="3:5" ht="12.75">
      <c r="C159" s="7" t="s">
        <v>88</v>
      </c>
      <c r="E159" s="7" t="s">
        <v>89</v>
      </c>
    </row>
    <row r="161" spans="2:7" ht="12.75">
      <c r="B161" t="s">
        <v>94</v>
      </c>
      <c r="G161" s="21" t="s">
        <v>19</v>
      </c>
    </row>
    <row r="163" ht="12.75">
      <c r="B163" t="s">
        <v>95</v>
      </c>
    </row>
    <row r="164" spans="2:6" ht="12.75">
      <c r="B164" t="s">
        <v>70</v>
      </c>
      <c r="E164">
        <v>10000</v>
      </c>
      <c r="F164" t="s">
        <v>71</v>
      </c>
    </row>
    <row r="165" spans="2:5" ht="12.75">
      <c r="B165" t="s">
        <v>38</v>
      </c>
      <c r="E165">
        <v>314</v>
      </c>
    </row>
    <row r="166" spans="2:6" ht="12.75">
      <c r="B166" t="s">
        <v>84</v>
      </c>
      <c r="E166">
        <f>0.1*0.000001</f>
        <v>1E-07</v>
      </c>
      <c r="F166" t="s">
        <v>69</v>
      </c>
    </row>
    <row r="167" spans="2:6" ht="12.75">
      <c r="B167" t="s">
        <v>83</v>
      </c>
      <c r="E167">
        <f>0.15*0.000001</f>
        <v>1.5E-07</v>
      </c>
      <c r="F167" t="s">
        <v>69</v>
      </c>
    </row>
    <row r="168" spans="2:3" ht="12.75">
      <c r="B168" t="s">
        <v>97</v>
      </c>
      <c r="C168" t="s">
        <v>102</v>
      </c>
    </row>
    <row r="169" spans="5:7" ht="12.75">
      <c r="E169">
        <f>E164*E165*((E166/2)+3*E167/2)</f>
        <v>0.8635</v>
      </c>
      <c r="F169" t="s">
        <v>98</v>
      </c>
      <c r="G169" s="21" t="s">
        <v>19</v>
      </c>
    </row>
    <row r="171" ht="12.75">
      <c r="E171" s="2" t="s">
        <v>20</v>
      </c>
    </row>
    <row r="173" spans="1:2" ht="12.75">
      <c r="A173" s="15" t="s">
        <v>104</v>
      </c>
      <c r="B173" s="3" t="s">
        <v>103</v>
      </c>
    </row>
    <row r="174" ht="12.75">
      <c r="B174" s="20" t="s">
        <v>105</v>
      </c>
    </row>
    <row r="175" ht="12.75">
      <c r="B175" s="20" t="s">
        <v>106</v>
      </c>
    </row>
    <row r="176" ht="12.75">
      <c r="B176" s="20" t="s">
        <v>130</v>
      </c>
    </row>
    <row r="177" ht="12.75">
      <c r="B177" s="20" t="s">
        <v>107</v>
      </c>
    </row>
    <row r="178" ht="12.75">
      <c r="B178" s="19"/>
    </row>
    <row r="179" spans="1:6" ht="12.75">
      <c r="A179" s="3" t="s">
        <v>11</v>
      </c>
      <c r="B179" t="s">
        <v>66</v>
      </c>
      <c r="C179" t="s">
        <v>108</v>
      </c>
      <c r="E179">
        <v>2</v>
      </c>
      <c r="F179" t="s">
        <v>109</v>
      </c>
    </row>
    <row r="180" spans="2:6" ht="12.75">
      <c r="B180" t="s">
        <v>110</v>
      </c>
      <c r="C180" t="s">
        <v>111</v>
      </c>
      <c r="E180">
        <v>1</v>
      </c>
      <c r="F180" t="s">
        <v>109</v>
      </c>
    </row>
    <row r="181" spans="2:6" ht="12.75">
      <c r="B181" t="s">
        <v>112</v>
      </c>
      <c r="C181" t="s">
        <v>113</v>
      </c>
      <c r="E181">
        <f>E179+2*E180</f>
        <v>4</v>
      </c>
      <c r="F181" t="s">
        <v>109</v>
      </c>
    </row>
    <row r="183" spans="2:5" ht="12.75">
      <c r="B183" t="s">
        <v>87</v>
      </c>
      <c r="C183" t="s">
        <v>131</v>
      </c>
      <c r="E183" t="s">
        <v>114</v>
      </c>
    </row>
    <row r="184" spans="2:6" ht="12.75">
      <c r="B184" t="s">
        <v>87</v>
      </c>
      <c r="E184">
        <v>480</v>
      </c>
      <c r="F184" t="s">
        <v>120</v>
      </c>
    </row>
    <row r="185" spans="2:3" ht="12.75">
      <c r="B185" t="s">
        <v>115</v>
      </c>
      <c r="C185" t="s">
        <v>116</v>
      </c>
    </row>
    <row r="186" spans="5:6" ht="12.75">
      <c r="E186">
        <v>960</v>
      </c>
      <c r="F186" t="s">
        <v>120</v>
      </c>
    </row>
    <row r="187" spans="2:3" ht="12.75">
      <c r="B187" t="s">
        <v>117</v>
      </c>
      <c r="C187" t="s">
        <v>118</v>
      </c>
    </row>
    <row r="188" spans="2:6" ht="12.75">
      <c r="B188" t="s">
        <v>124</v>
      </c>
      <c r="C188" t="s">
        <v>125</v>
      </c>
      <c r="E188">
        <v>3</v>
      </c>
      <c r="F188" t="s">
        <v>109</v>
      </c>
    </row>
    <row r="190" spans="2:5" ht="12.75">
      <c r="B190" t="s">
        <v>115</v>
      </c>
      <c r="E190" s="4" t="s">
        <v>126</v>
      </c>
    </row>
    <row r="191" spans="2:5" ht="12.75">
      <c r="B191" t="s">
        <v>127</v>
      </c>
      <c r="E191" s="4" t="s">
        <v>119</v>
      </c>
    </row>
    <row r="192" ht="12.75">
      <c r="E192" s="4">
        <f>E186*LN(E181/E179)/E184</f>
        <v>1.3862943611198906</v>
      </c>
    </row>
    <row r="193" spans="2:5" ht="12.75">
      <c r="B193" t="s">
        <v>121</v>
      </c>
      <c r="E193" s="4" t="s">
        <v>128</v>
      </c>
    </row>
    <row r="194" ht="12.75">
      <c r="E194" s="4">
        <f>E188*EXP(E192)</f>
        <v>12</v>
      </c>
    </row>
    <row r="195" spans="2:5" ht="12.75">
      <c r="B195" t="s">
        <v>122</v>
      </c>
      <c r="C195" t="s">
        <v>123</v>
      </c>
      <c r="E195" s="4" t="s">
        <v>129</v>
      </c>
    </row>
    <row r="196" spans="5:7" ht="12.75">
      <c r="E196">
        <f>(E194-E188)/2</f>
        <v>4.5</v>
      </c>
      <c r="F196" t="s">
        <v>109</v>
      </c>
      <c r="G196" s="21" t="s">
        <v>19</v>
      </c>
    </row>
    <row r="198" ht="12.75">
      <c r="E198" s="2" t="s">
        <v>20</v>
      </c>
    </row>
    <row r="200" spans="1:4" ht="12.75">
      <c r="A200" s="15" t="s">
        <v>133</v>
      </c>
      <c r="B200" s="3" t="s">
        <v>132</v>
      </c>
      <c r="D200" s="3"/>
    </row>
    <row r="201" ht="12.75">
      <c r="B201" s="19" t="s">
        <v>134</v>
      </c>
    </row>
    <row r="202" ht="12.75">
      <c r="B202" s="19" t="s">
        <v>135</v>
      </c>
    </row>
    <row r="203" ht="12.75">
      <c r="B203" s="19" t="s">
        <v>136</v>
      </c>
    </row>
    <row r="204" ht="12.75">
      <c r="B204" s="19" t="s">
        <v>137</v>
      </c>
    </row>
    <row r="205" ht="12.75">
      <c r="B205" s="19" t="s">
        <v>138</v>
      </c>
    </row>
    <row r="206" ht="12.75">
      <c r="B206" s="19" t="s">
        <v>139</v>
      </c>
    </row>
    <row r="207" ht="12.75">
      <c r="B207" s="19" t="s">
        <v>140</v>
      </c>
    </row>
    <row r="209" spans="1:4" ht="12.75">
      <c r="A209" s="3" t="s">
        <v>11</v>
      </c>
      <c r="B209" t="s">
        <v>141</v>
      </c>
      <c r="D209" t="s">
        <v>167</v>
      </c>
    </row>
    <row r="211" ht="12.75">
      <c r="B211" t="s">
        <v>142</v>
      </c>
    </row>
    <row r="212" ht="12.75">
      <c r="F212" s="7" t="s">
        <v>145</v>
      </c>
    </row>
    <row r="213" spans="2:7" ht="12.75">
      <c r="B213" t="s">
        <v>143</v>
      </c>
      <c r="F213" s="14" t="s">
        <v>146</v>
      </c>
      <c r="G213" s="4" t="s">
        <v>147</v>
      </c>
    </row>
    <row r="215" ht="12.75">
      <c r="F215" t="s">
        <v>144</v>
      </c>
    </row>
    <row r="216" spans="2:3" ht="12.75">
      <c r="B216" t="s">
        <v>148</v>
      </c>
      <c r="C216" s="4" t="s">
        <v>149</v>
      </c>
    </row>
    <row r="218" spans="2:3" ht="12.75">
      <c r="B218" t="s">
        <v>150</v>
      </c>
      <c r="C218" s="4" t="s">
        <v>151</v>
      </c>
    </row>
    <row r="220" spans="2:6" ht="12.75">
      <c r="B220" t="s">
        <v>152</v>
      </c>
      <c r="E220" t="s">
        <v>153</v>
      </c>
      <c r="F220" t="s">
        <v>154</v>
      </c>
    </row>
    <row r="222" spans="2:5" ht="12.75">
      <c r="B222" t="s">
        <v>155</v>
      </c>
      <c r="E222" t="s">
        <v>156</v>
      </c>
    </row>
    <row r="224" spans="2:5" ht="12.75">
      <c r="B224" t="s">
        <v>157</v>
      </c>
      <c r="E224" t="s">
        <v>158</v>
      </c>
    </row>
    <row r="226" spans="2:6" ht="12.75">
      <c r="B226" t="s">
        <v>70</v>
      </c>
      <c r="E226">
        <v>11000</v>
      </c>
      <c r="F226" t="s">
        <v>71</v>
      </c>
    </row>
    <row r="227" spans="1:5" ht="12.75">
      <c r="B227" t="s">
        <v>98</v>
      </c>
      <c r="C227" t="s">
        <v>159</v>
      </c>
      <c r="E227">
        <v>0.645</v>
      </c>
    </row>
    <row r="228" spans="2:6" ht="12.75">
      <c r="B228" t="s">
        <v>144</v>
      </c>
      <c r="C228" t="s">
        <v>160</v>
      </c>
      <c r="E228" s="16">
        <f>SQRT(E227/3.1416)</f>
        <v>0.45311079934809223</v>
      </c>
      <c r="F228" t="s">
        <v>53</v>
      </c>
    </row>
    <row r="229" spans="2:6" ht="12.75">
      <c r="B229" t="s">
        <v>145</v>
      </c>
      <c r="E229">
        <f>2.18/2</f>
        <v>1.09</v>
      </c>
      <c r="F229" t="s">
        <v>53</v>
      </c>
    </row>
    <row r="230" spans="2:6" ht="12.75">
      <c r="B230" t="s">
        <v>155</v>
      </c>
      <c r="E230">
        <f>E226/(E228*LN(E229/E228))</f>
        <v>27656.3288932829</v>
      </c>
      <c r="F230" t="s">
        <v>161</v>
      </c>
    </row>
    <row r="232" spans="2:6" ht="12.75">
      <c r="B232" t="s">
        <v>157</v>
      </c>
      <c r="E232">
        <f>E226/(E229*LN(E229/E228))</f>
        <v>11496.680084283624</v>
      </c>
      <c r="F232" t="s">
        <v>161</v>
      </c>
    </row>
    <row r="236" ht="12.75">
      <c r="B236" s="14" t="s">
        <v>144</v>
      </c>
    </row>
    <row r="237" ht="12.75">
      <c r="B237" s="14" t="s">
        <v>145</v>
      </c>
    </row>
    <row r="238" ht="12.75">
      <c r="E238" s="14" t="s">
        <v>155</v>
      </c>
    </row>
    <row r="239" ht="12.75">
      <c r="C239" s="14" t="s">
        <v>162</v>
      </c>
    </row>
    <row r="240" ht="12.75">
      <c r="F240" t="s">
        <v>157</v>
      </c>
    </row>
    <row r="242" spans="4:5" ht="12.75">
      <c r="D242" t="s">
        <v>257</v>
      </c>
      <c r="E242" s="14" t="s">
        <v>163</v>
      </c>
    </row>
    <row r="244" spans="2:5" ht="12.75">
      <c r="B244" t="s">
        <v>164</v>
      </c>
      <c r="E244">
        <v>3.5</v>
      </c>
    </row>
    <row r="245" spans="2:5" ht="12.75">
      <c r="B245" t="s">
        <v>60</v>
      </c>
      <c r="E245">
        <f>0.000000001/(36*3.1416)</f>
        <v>8.84192060662649E-12</v>
      </c>
    </row>
    <row r="246" spans="2:7" ht="12.75">
      <c r="B246" t="s">
        <v>148</v>
      </c>
      <c r="C246" s="4" t="s">
        <v>149</v>
      </c>
      <c r="E246">
        <f>2*3.1416*E245*E244*1000/LN(E229/E228)</f>
        <v>2.2151431576536384E-07</v>
      </c>
      <c r="F246" t="s">
        <v>166</v>
      </c>
      <c r="G246" s="21" t="s">
        <v>19</v>
      </c>
    </row>
    <row r="247" spans="2:5" ht="12.75">
      <c r="B247" t="s">
        <v>38</v>
      </c>
      <c r="E247">
        <v>314</v>
      </c>
    </row>
    <row r="248" spans="2:7" ht="12.75">
      <c r="B248" t="s">
        <v>165</v>
      </c>
      <c r="E248">
        <f>E247*E246*E226</f>
        <v>0.7651104466535668</v>
      </c>
      <c r="F248" t="s">
        <v>98</v>
      </c>
      <c r="G248" s="21" t="s">
        <v>19</v>
      </c>
    </row>
    <row r="250" ht="12.75">
      <c r="E250" s="2" t="s">
        <v>20</v>
      </c>
    </row>
    <row r="252" spans="1:2" ht="12.75">
      <c r="A252" s="3" t="s">
        <v>184</v>
      </c>
      <c r="B252" s="3" t="s">
        <v>183</v>
      </c>
    </row>
    <row r="253" ht="12.75">
      <c r="B253" s="19" t="s">
        <v>182</v>
      </c>
    </row>
    <row r="254" ht="12.75">
      <c r="B254" s="19" t="s">
        <v>181</v>
      </c>
    </row>
    <row r="255" ht="12.75">
      <c r="B255" s="19" t="s">
        <v>180</v>
      </c>
    </row>
    <row r="256" ht="12.75">
      <c r="B256" s="19" t="s">
        <v>179</v>
      </c>
    </row>
    <row r="257" ht="12.75">
      <c r="B257" s="19"/>
    </row>
    <row r="258" spans="1:2" ht="12.75">
      <c r="A258" s="3" t="s">
        <v>11</v>
      </c>
      <c r="B258" t="s">
        <v>178</v>
      </c>
    </row>
    <row r="259" ht="12.75">
      <c r="B259" t="s">
        <v>177</v>
      </c>
    </row>
    <row r="261" spans="2:6" ht="12.75">
      <c r="B261" t="s">
        <v>176</v>
      </c>
      <c r="C261" s="4" t="s">
        <v>175</v>
      </c>
      <c r="E261">
        <v>23</v>
      </c>
      <c r="F261" t="s">
        <v>174</v>
      </c>
    </row>
    <row r="262" spans="2:6" ht="12.75">
      <c r="B262" t="s">
        <v>70</v>
      </c>
      <c r="E262">
        <v>10</v>
      </c>
      <c r="F262" t="s">
        <v>32</v>
      </c>
    </row>
    <row r="263" ht="12.75">
      <c r="B263" t="s">
        <v>173</v>
      </c>
    </row>
    <row r="264" ht="12.75">
      <c r="B264" t="s">
        <v>16</v>
      </c>
    </row>
    <row r="265" spans="2:5" ht="12.75">
      <c r="B265" t="s">
        <v>144</v>
      </c>
      <c r="C265" s="4" t="s">
        <v>172</v>
      </c>
      <c r="E265" s="4">
        <f>262:262/261:261</f>
        <v>0.43478260869565216</v>
      </c>
    </row>
    <row r="266" spans="2:7" ht="12.75">
      <c r="B266" t="s">
        <v>171</v>
      </c>
      <c r="C266" s="4" t="s">
        <v>170</v>
      </c>
      <c r="E266">
        <f>2*E265</f>
        <v>0.8695652173913043</v>
      </c>
      <c r="F266" t="s">
        <v>53</v>
      </c>
      <c r="G266" s="21" t="s">
        <v>19</v>
      </c>
    </row>
    <row r="267" spans="2:7" ht="12.75">
      <c r="B267" t="s">
        <v>56</v>
      </c>
      <c r="C267" s="4" t="s">
        <v>169</v>
      </c>
      <c r="E267">
        <f>EXP(1)*E266</f>
        <v>2.363723329094822</v>
      </c>
      <c r="F267" t="s">
        <v>53</v>
      </c>
      <c r="G267" s="21" t="s">
        <v>19</v>
      </c>
    </row>
    <row r="269" ht="12.75">
      <c r="E269" s="2" t="s">
        <v>168</v>
      </c>
    </row>
    <row r="271" spans="1:4" ht="12.75">
      <c r="A271" s="15" t="s">
        <v>186</v>
      </c>
      <c r="B271" s="3" t="s">
        <v>185</v>
      </c>
      <c r="D271" s="3"/>
    </row>
    <row r="272" spans="2:6" ht="12.75">
      <c r="B272" s="19" t="s">
        <v>192</v>
      </c>
      <c r="C272" s="19"/>
      <c r="D272" s="19"/>
      <c r="E272" s="19"/>
      <c r="F272" s="19"/>
    </row>
    <row r="273" spans="2:6" ht="12.75">
      <c r="B273" s="19" t="s">
        <v>193</v>
      </c>
      <c r="C273" s="19"/>
      <c r="D273" s="19"/>
      <c r="E273" s="19"/>
      <c r="F273" s="19"/>
    </row>
    <row r="274" spans="2:6" ht="12.75">
      <c r="B274" s="19" t="s">
        <v>194</v>
      </c>
      <c r="C274" s="19"/>
      <c r="D274" s="19"/>
      <c r="E274" s="19"/>
      <c r="F274" s="19"/>
    </row>
    <row r="275" spans="2:6" ht="12.75">
      <c r="B275" s="19" t="s">
        <v>187</v>
      </c>
      <c r="C275" s="19"/>
      <c r="D275" s="19"/>
      <c r="E275" s="19" t="s">
        <v>191</v>
      </c>
      <c r="F275" s="19"/>
    </row>
    <row r="276" spans="2:6" ht="12.75">
      <c r="B276" s="19" t="s">
        <v>190</v>
      </c>
      <c r="C276" s="19"/>
      <c r="D276" s="19"/>
      <c r="E276" s="19" t="s">
        <v>195</v>
      </c>
      <c r="F276" s="19"/>
    </row>
    <row r="277" spans="2:6" ht="12.75">
      <c r="B277" s="19"/>
      <c r="C277" s="19"/>
      <c r="D277" s="19"/>
      <c r="E277" s="19" t="s">
        <v>196</v>
      </c>
      <c r="F277" s="19"/>
    </row>
    <row r="278" spans="2:6" ht="12.75">
      <c r="B278" s="19"/>
      <c r="C278" s="19"/>
      <c r="D278" s="19"/>
      <c r="E278" s="19" t="s">
        <v>197</v>
      </c>
      <c r="F278" s="19"/>
    </row>
    <row r="279" spans="1:6" ht="12.75">
      <c r="B279" s="19" t="s">
        <v>188</v>
      </c>
      <c r="C279" s="19"/>
      <c r="D279" s="19"/>
      <c r="E279" s="19" t="s">
        <v>198</v>
      </c>
      <c r="F279" s="19"/>
    </row>
    <row r="280" spans="2:6" ht="12.75">
      <c r="B280" s="19"/>
      <c r="C280" s="19"/>
      <c r="D280" s="19"/>
      <c r="E280" s="19" t="s">
        <v>199</v>
      </c>
      <c r="F280" s="19"/>
    </row>
    <row r="281" spans="2:6" ht="12.75">
      <c r="B281" s="19" t="s">
        <v>189</v>
      </c>
      <c r="C281" s="19"/>
      <c r="D281" s="19"/>
      <c r="E281" s="19" t="s">
        <v>200</v>
      </c>
      <c r="F281" s="19"/>
    </row>
    <row r="282" spans="2:6" ht="12.75">
      <c r="B282" s="19"/>
      <c r="C282" s="19"/>
      <c r="D282" s="19"/>
      <c r="E282" s="19" t="s">
        <v>201</v>
      </c>
      <c r="F282" s="19"/>
    </row>
    <row r="283" spans="2:6" ht="12.75">
      <c r="B283" s="19" t="s">
        <v>202</v>
      </c>
      <c r="C283" s="19"/>
      <c r="D283" s="19"/>
      <c r="E283" s="19"/>
      <c r="F283" s="19"/>
    </row>
    <row r="284" spans="2:6" ht="12.75">
      <c r="B284" s="19" t="s">
        <v>203</v>
      </c>
      <c r="C284" s="19"/>
      <c r="D284" s="19"/>
      <c r="E284" s="19"/>
      <c r="F284" s="19"/>
    </row>
    <row r="285" spans="2:6" ht="12.75">
      <c r="B285" s="19" t="s">
        <v>204</v>
      </c>
      <c r="C285" s="19"/>
      <c r="D285" s="19"/>
      <c r="E285" s="19"/>
      <c r="F285" s="19"/>
    </row>
    <row r="286" spans="2:6" ht="12.75">
      <c r="B286" s="19" t="s">
        <v>205</v>
      </c>
      <c r="C286" s="19"/>
      <c r="D286" s="19"/>
      <c r="E286" s="19"/>
      <c r="F286" s="19"/>
    </row>
    <row r="287" spans="2:6" ht="12.75">
      <c r="B287" s="19" t="s">
        <v>206</v>
      </c>
      <c r="C287" s="19"/>
      <c r="D287" s="19"/>
      <c r="E287" s="19"/>
      <c r="F287" s="19"/>
    </row>
    <row r="288" spans="2:6" ht="12.75">
      <c r="B288" s="19"/>
      <c r="C288" s="19"/>
      <c r="D288" s="19"/>
      <c r="E288" s="19"/>
      <c r="F288" s="19"/>
    </row>
    <row r="289" ht="12.75">
      <c r="A289" s="3" t="s">
        <v>11</v>
      </c>
    </row>
    <row r="290" spans="3:5" ht="12.75">
      <c r="C290" t="s">
        <v>209</v>
      </c>
      <c r="E290" t="s">
        <v>210</v>
      </c>
    </row>
    <row r="293" spans="3:7" ht="12.75">
      <c r="C293" t="s">
        <v>211</v>
      </c>
      <c r="D293" t="s">
        <v>211</v>
      </c>
      <c r="E293" t="s">
        <v>212</v>
      </c>
      <c r="F293" t="s">
        <v>213</v>
      </c>
      <c r="G293" t="s">
        <v>214</v>
      </c>
    </row>
    <row r="295" spans="2:4" ht="12.75">
      <c r="B295" s="9" t="s">
        <v>207</v>
      </c>
      <c r="C295" s="9"/>
      <c r="D295" s="9" t="s">
        <v>208</v>
      </c>
    </row>
    <row r="298" spans="2:6" ht="12.75">
      <c r="B298" t="s">
        <v>87</v>
      </c>
      <c r="C298" t="s">
        <v>223</v>
      </c>
      <c r="E298">
        <v>2</v>
      </c>
      <c r="F298" t="s">
        <v>53</v>
      </c>
    </row>
    <row r="299" spans="2:6" ht="12.75">
      <c r="B299" t="s">
        <v>216</v>
      </c>
      <c r="C299" t="s">
        <v>111</v>
      </c>
      <c r="E299">
        <v>1</v>
      </c>
      <c r="F299" t="s">
        <v>53</v>
      </c>
    </row>
    <row r="300" spans="1:6" ht="12.75">
      <c r="B300" t="s">
        <v>215</v>
      </c>
      <c r="C300" t="s">
        <v>222</v>
      </c>
      <c r="E300">
        <f>E298-E299</f>
        <v>1</v>
      </c>
      <c r="F300" t="s">
        <v>53</v>
      </c>
    </row>
    <row r="301" spans="2:6" ht="12.75">
      <c r="B301" t="s">
        <v>87</v>
      </c>
      <c r="C301" t="s">
        <v>217</v>
      </c>
      <c r="E301">
        <f>E298</f>
        <v>2</v>
      </c>
      <c r="F301" t="s">
        <v>53</v>
      </c>
    </row>
    <row r="302" spans="2:6" ht="12.75">
      <c r="B302" t="s">
        <v>216</v>
      </c>
      <c r="C302" t="s">
        <v>218</v>
      </c>
      <c r="E302">
        <v>0.2</v>
      </c>
      <c r="F302" t="s">
        <v>53</v>
      </c>
    </row>
    <row r="303" spans="2:6" ht="12.75">
      <c r="B303" t="s">
        <v>224</v>
      </c>
      <c r="C303" t="s">
        <v>220</v>
      </c>
      <c r="E303">
        <f>E301+E302</f>
        <v>2.2</v>
      </c>
      <c r="F303" t="s">
        <v>53</v>
      </c>
    </row>
    <row r="304" spans="2:6" ht="12.75">
      <c r="B304" t="s">
        <v>110</v>
      </c>
      <c r="C304" t="s">
        <v>219</v>
      </c>
      <c r="E304">
        <v>0.6</v>
      </c>
      <c r="F304" t="s">
        <v>53</v>
      </c>
    </row>
    <row r="305" spans="2:6" ht="12.75">
      <c r="B305" t="s">
        <v>115</v>
      </c>
      <c r="C305" t="s">
        <v>221</v>
      </c>
      <c r="E305">
        <f>E303+E304</f>
        <v>2.8000000000000003</v>
      </c>
      <c r="F305" t="s">
        <v>53</v>
      </c>
    </row>
    <row r="306" spans="2:6" ht="12.75">
      <c r="B306" t="s">
        <v>225</v>
      </c>
      <c r="C306" t="s">
        <v>228</v>
      </c>
      <c r="E306">
        <v>500</v>
      </c>
      <c r="F306" t="s">
        <v>231</v>
      </c>
    </row>
    <row r="307" spans="2:6" ht="12.75">
      <c r="B307" t="s">
        <v>226</v>
      </c>
      <c r="C307" t="s">
        <v>229</v>
      </c>
      <c r="E307">
        <v>3</v>
      </c>
      <c r="F307" t="s">
        <v>231</v>
      </c>
    </row>
    <row r="308" spans="2:6" ht="12.75">
      <c r="B308" t="s">
        <v>227</v>
      </c>
      <c r="C308" t="s">
        <v>230</v>
      </c>
      <c r="E308">
        <v>500</v>
      </c>
      <c r="F308" t="s">
        <v>231</v>
      </c>
    </row>
    <row r="309" spans="2:6" ht="12.75">
      <c r="B309" t="s">
        <v>245</v>
      </c>
      <c r="C309" t="s">
        <v>246</v>
      </c>
      <c r="E309">
        <v>100</v>
      </c>
      <c r="F309" t="s">
        <v>231</v>
      </c>
    </row>
    <row r="310" ht="12.75">
      <c r="B310" t="s">
        <v>232</v>
      </c>
    </row>
    <row r="311" spans="2:6" ht="12.75">
      <c r="B311" t="s">
        <v>233</v>
      </c>
      <c r="C311" s="4" t="s">
        <v>242</v>
      </c>
      <c r="E311" s="4">
        <f>E306*LN(E301/E300)/(3.1416*2)</f>
        <v>55.15877105296229</v>
      </c>
      <c r="F311" t="s">
        <v>235</v>
      </c>
    </row>
    <row r="312" spans="2:6" ht="12.75">
      <c r="B312" t="s">
        <v>234</v>
      </c>
      <c r="C312" s="4" t="s">
        <v>244</v>
      </c>
      <c r="E312" s="4">
        <f>E307*LN(E303/E301)/(3.1416*2)</f>
        <v>0.04550715231298937</v>
      </c>
      <c r="F312" t="s">
        <v>235</v>
      </c>
    </row>
    <row r="313" spans="2:6" ht="12.75">
      <c r="B313" t="s">
        <v>213</v>
      </c>
      <c r="C313" s="4" t="s">
        <v>243</v>
      </c>
      <c r="E313" s="4">
        <f>E308*LN(E305/E303)/(3.1416*2)</f>
        <v>19.191021837351038</v>
      </c>
      <c r="F313" t="s">
        <v>235</v>
      </c>
    </row>
    <row r="314" spans="2:6" ht="12.75">
      <c r="B314" t="s">
        <v>236</v>
      </c>
      <c r="C314" t="s">
        <v>237</v>
      </c>
      <c r="E314">
        <v>100</v>
      </c>
      <c r="F314" t="s">
        <v>53</v>
      </c>
    </row>
    <row r="315" spans="2:6" ht="12.75">
      <c r="B315" t="s">
        <v>238</v>
      </c>
      <c r="C315" t="s">
        <v>239</v>
      </c>
      <c r="E315">
        <v>5</v>
      </c>
      <c r="F315" t="s">
        <v>53</v>
      </c>
    </row>
    <row r="316" ht="12.75">
      <c r="B316" t="s">
        <v>240</v>
      </c>
    </row>
    <row r="318" spans="2:3" ht="12.75">
      <c r="B318" t="s">
        <v>241</v>
      </c>
      <c r="C318" s="4" t="s">
        <v>247</v>
      </c>
    </row>
    <row r="319" spans="5:6" ht="12.75">
      <c r="E319">
        <f>E309*LN(2*E314/E305)/(2*3.14)+E309*LN((4*E314*E314+E315*E315)/(E315*E315))/(2*3.1416)</f>
        <v>185.40324667488932</v>
      </c>
      <c r="F319" t="s">
        <v>248</v>
      </c>
    </row>
    <row r="320" spans="2:6" ht="12.75">
      <c r="B320" t="s">
        <v>249</v>
      </c>
      <c r="E320">
        <v>0.3</v>
      </c>
      <c r="F320" t="s">
        <v>250</v>
      </c>
    </row>
    <row r="321" ht="12.75">
      <c r="B321" t="s">
        <v>251</v>
      </c>
    </row>
    <row r="322" spans="5:6" ht="12.75">
      <c r="E322">
        <f>E320*(E311+E312+E313+E319)</f>
        <v>77.93956401525467</v>
      </c>
      <c r="F322" t="s">
        <v>206</v>
      </c>
    </row>
    <row r="323" spans="2:6" ht="12.75">
      <c r="B323" t="s">
        <v>209</v>
      </c>
      <c r="E323">
        <f>0.02</f>
        <v>0.02</v>
      </c>
      <c r="F323" t="s">
        <v>250</v>
      </c>
    </row>
    <row r="325" ht="12.75">
      <c r="B325" t="s">
        <v>252</v>
      </c>
    </row>
    <row r="326" spans="5:6" ht="12.75">
      <c r="E326">
        <f>E323*((E311/2)+E312+E313+E319)</f>
        <v>4.6443832238206895</v>
      </c>
      <c r="F326" t="s">
        <v>253</v>
      </c>
    </row>
    <row r="327" spans="2:6" ht="12.75">
      <c r="B327" t="s">
        <v>254</v>
      </c>
      <c r="E327">
        <v>15</v>
      </c>
      <c r="F327" t="s">
        <v>206</v>
      </c>
    </row>
    <row r="328" spans="2:3" ht="12.75">
      <c r="B328" t="s">
        <v>255</v>
      </c>
      <c r="C328" s="4" t="s">
        <v>256</v>
      </c>
    </row>
    <row r="329" spans="5:6" ht="12.75">
      <c r="E329">
        <f>E322+E326+E327</f>
        <v>97.58394723907537</v>
      </c>
      <c r="F329" t="s">
        <v>206</v>
      </c>
    </row>
    <row r="331" ht="12.75">
      <c r="E331" s="2" t="s">
        <v>168</v>
      </c>
    </row>
  </sheetData>
  <sheetProtection/>
  <hyperlinks>
    <hyperlink ref="E46" location="A1" display="A1"/>
    <hyperlink ref="A6" location="a47" display="a47"/>
    <hyperlink ref="A7" location="a75" display="a75"/>
    <hyperlink ref="E91" location="A1" display="A1"/>
    <hyperlink ref="A8" location="a119" display="a119"/>
    <hyperlink ref="E117" location="A1" display="A1"/>
    <hyperlink ref="A9" location="a145" display="a145"/>
    <hyperlink ref="E171" location="A1" display="A1"/>
    <hyperlink ref="E198" location="A1" display="A1"/>
    <hyperlink ref="A10" location="a200" display="a200"/>
    <hyperlink ref="A11" location="a227" display="a227"/>
    <hyperlink ref="E250" location="A1" display="A1"/>
    <hyperlink ref="E269" location="a1" display="a1"/>
    <hyperlink ref="A12" location="a279" display="a279"/>
    <hyperlink ref="E331" location="a1" display="a1"/>
    <hyperlink ref="A13" location="a300" display="a300"/>
    <hyperlink ref="A16" r:id="rId1" display="WEBSITE"/>
  </hyperlinks>
  <printOptions gridLines="1"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PNG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C.S.Indulkar</dc:creator>
  <cp:keywords/>
  <dc:description/>
  <cp:lastModifiedBy>C.S Indulkar</cp:lastModifiedBy>
  <cp:lastPrinted>1999-07-24T05:33:51Z</cp:lastPrinted>
  <dcterms:created xsi:type="dcterms:W3CDTF">1999-02-16T17:22:39Z</dcterms:created>
  <dcterms:modified xsi:type="dcterms:W3CDTF">2012-11-24T11:11:24Z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